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/>
  <bookViews>
    <workbookView xWindow="0" yWindow="0" windowWidth="19440" windowHeight="11760" tabRatio="788"/>
  </bookViews>
  <sheets>
    <sheet name="Calendar" sheetId="14" r:id="rId1"/>
  </sheets>
  <definedNames>
    <definedName name="Calendar10Month">Calendar!$C$127</definedName>
    <definedName name="Calendar10MonthOption">MATCH(Calendar10Month,Months,0)</definedName>
    <definedName name="Calendar10Year">Calendar!$B$127</definedName>
    <definedName name="Calendar11Month">Calendar!$C$141</definedName>
    <definedName name="Calendar11MonthOption">MATCH(Calendar11Month,Months,0)</definedName>
    <definedName name="Calendar11Year">Calendar!$B$141</definedName>
    <definedName name="Calendar12Month">Calendar!$C$155</definedName>
    <definedName name="Calendar12MonthOption">MATCH(Calendar12Month,Months,0)</definedName>
    <definedName name="Calendar12Year">Calendar!$B$155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Calendar!$C$113</definedName>
    <definedName name="Calendar9MonthOption">MATCH(Calendar9Month,Months,0)</definedName>
    <definedName name="Calendar9Year">Calendar!$B$113</definedName>
    <definedName name="ColumnTitleRegion1..H12.1">Calendar!$B$2</definedName>
    <definedName name="ColumnTitleRegion10..H54.1">Calendar!$B$44</definedName>
    <definedName name="ColumnTitleRegion11..C56.1">Calendar!$B$44</definedName>
    <definedName name="ColumnTitleRegion12..D56.1">Calendar!$D$55</definedName>
    <definedName name="ColumnTitleRegion13..H68.1">Calendar!$B$58</definedName>
    <definedName name="ColumnTitleRegion14..C70.1">Calendar!$B$58</definedName>
    <definedName name="ColumnTitleRegion15..D70.1">Calendar!$D$69</definedName>
    <definedName name="ColumnTitleRegion16..H82.1">Calendar!$B$72</definedName>
    <definedName name="ColumnTitleRegion17..C84.1">Calendar!$B$72</definedName>
    <definedName name="ColumnTitleRegion18..D84.1">Calendar!$D$83</definedName>
    <definedName name="ColumnTitleRegion19..H96.1">Calendar!$B$86</definedName>
    <definedName name="ColumnTitleRegion2..C14.1">Calendar!$B$2</definedName>
    <definedName name="ColumnTitleRegion20..C98.1">Calendar!$B$86</definedName>
    <definedName name="ColumnTitleRegion21..D98.1">Calendar!$D$97</definedName>
    <definedName name="ColumnTitleRegion22..H110.1">Calendar!$B$100</definedName>
    <definedName name="ColumnTitleRegion23..C112.1">Calendar!$B$100</definedName>
    <definedName name="ColumnTitleRegion24..D112.1">Calendar!$D$111</definedName>
    <definedName name="ColumnTitleRegion25..H124.1">Calendar!$B$114</definedName>
    <definedName name="ColumnTitleRegion26..C126.1">Calendar!$B$114</definedName>
    <definedName name="ColumnTitleRegion27..D126.1">Calendar!$D$125</definedName>
    <definedName name="ColumnTitleRegion28..H138.1">Calendar!$B$128</definedName>
    <definedName name="ColumnTitleRegion29..C140.1">Calendar!$B$128</definedName>
    <definedName name="ColumnTitleRegion3..D14.1">Calendar!$D$13</definedName>
    <definedName name="ColumnTitleRegion30..D140.1">Calendar!$D$139</definedName>
    <definedName name="ColumnTitleRegion31..H152.1">Calendar!$B$142</definedName>
    <definedName name="ColumnTitleRegion32..C154.1">Calendar!$B$142</definedName>
    <definedName name="ColumnTitleRegion33..D154.1">Calendar!$D$153</definedName>
    <definedName name="ColumnTitleRegion34..H166.1">Calendar!$B$156</definedName>
    <definedName name="ColumnTitleRegion35..C168.1">Calendar!$B$156</definedName>
    <definedName name="ColumnTitleRegion36..D168.1">Calendar!$D$167</definedName>
    <definedName name="ColumnTitleRegion4..H26.1">Calendar!$B$16</definedName>
    <definedName name="ColumnTitleRegion5..C28.1">Calendar!$B$16</definedName>
    <definedName name="ColumnTitleRegion6..D28.1">Calendar!$D$27</definedName>
    <definedName name="ColumnTitleRegion7..H40.1">Calendar!$B$30</definedName>
    <definedName name="ColumnTitleRegion8..C42.1">Calendar!$B$30</definedName>
    <definedName name="ColumnTitleRegion9..D42.1">Calendar!$D$41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<sst xmlns="http://schemas.openxmlformats.org/spreadsheetml/2006/main" count="205" uniqueCount="161">
  <si>
    <t>Notes:</t>
  </si>
  <si>
    <t>MONDAY</t>
  </si>
  <si>
    <t>June</t>
  </si>
  <si>
    <t>College Reopens</t>
  </si>
  <si>
    <t>Ganpati Festival Break</t>
  </si>
  <si>
    <t>Diwali vacation Begins</t>
  </si>
  <si>
    <t>Diwali vacation Ends</t>
  </si>
  <si>
    <t>Eid-e-Milad</t>
  </si>
  <si>
    <t>Second Term Begins</t>
  </si>
  <si>
    <r>
      <t>`</t>
    </r>
    <r>
      <rPr>
        <sz val="11"/>
        <rFont val="Arial"/>
        <family val="2"/>
        <scheme val="major"/>
      </rPr>
      <t>Guru Nanak Jayanti</t>
    </r>
  </si>
  <si>
    <t>Shivaji Maharaj Jayanti</t>
  </si>
  <si>
    <t>MahaShivaratri</t>
  </si>
  <si>
    <t>Holi Dhoolivandan</t>
  </si>
  <si>
    <t>Gudi Padva</t>
  </si>
  <si>
    <t>Mahavir Jayanti</t>
  </si>
  <si>
    <t>Good Friday</t>
  </si>
  <si>
    <t xml:space="preserve">Mahatma Gandhi Jayanti </t>
  </si>
  <si>
    <t>Winter Break Begins…</t>
  </si>
  <si>
    <t xml:space="preserve"> </t>
  </si>
  <si>
    <t xml:space="preserve">Parents meet for SYJC Defaulter students </t>
  </si>
  <si>
    <t xml:space="preserve">Parents meet for FYJC Defaulter students </t>
  </si>
  <si>
    <t>Inspire Camp for FYJC Merit holders</t>
  </si>
  <si>
    <t>Seminar on Plastic ban</t>
  </si>
  <si>
    <t xml:space="preserve">EKALAVYA BATCH 2018 BEGINS </t>
  </si>
  <si>
    <t>FYJC INDUCTION DAY</t>
  </si>
  <si>
    <t>ANANT  CHATHURTHI</t>
  </si>
  <si>
    <t>GOKULASHTAMI</t>
  </si>
  <si>
    <t>RAKSHA BANDHAN</t>
  </si>
  <si>
    <t>Long Service Award</t>
  </si>
  <si>
    <t>FYJC  FIRST UNIT TEST BEGINS</t>
  </si>
  <si>
    <t>FYJC INNOVATIVE LECTURES -1</t>
  </si>
  <si>
    <t>FYJC INNOVATIVE LECTURES -2</t>
  </si>
  <si>
    <t>Tentative date of Olympiad Exams</t>
  </si>
  <si>
    <t>Nature Trip</t>
  </si>
  <si>
    <t>FYJC: Screening for specialisation of Sports Begin</t>
  </si>
  <si>
    <t>Literary competitions for FYJC in all Languages</t>
  </si>
  <si>
    <r>
      <rPr>
        <b/>
        <sz val="10"/>
        <color theme="5" tint="-0.249977111117893"/>
        <rFont val="Comic Sans MS"/>
        <family val="4"/>
      </rPr>
      <t xml:space="preserve">Parents meet for SYJC Defaulter </t>
    </r>
    <r>
      <rPr>
        <b/>
        <sz val="11"/>
        <color theme="5" tint="-0.249977111117893"/>
        <rFont val="Comic Sans MS"/>
        <family val="4"/>
      </rPr>
      <t xml:space="preserve">students </t>
    </r>
  </si>
  <si>
    <r>
      <rPr>
        <b/>
        <sz val="10"/>
        <color theme="8" tint="-0.249977111117893"/>
        <rFont val="Comic Sans MS"/>
        <family val="4"/>
      </rPr>
      <t>Independence</t>
    </r>
    <r>
      <rPr>
        <sz val="10"/>
        <color theme="8" tint="-0.249977111117893"/>
        <rFont val="Comic Sans MS"/>
        <family val="4"/>
      </rPr>
      <t xml:space="preserve"> </t>
    </r>
    <r>
      <rPr>
        <b/>
        <sz val="10"/>
        <color theme="8" tint="-0.249977111117893"/>
        <rFont val="Comic Sans MS"/>
        <family val="4"/>
      </rPr>
      <t>Day</t>
    </r>
  </si>
  <si>
    <t>Syjc practical prelim exams begin</t>
  </si>
  <si>
    <t>Fyjc Unit test - 2</t>
  </si>
  <si>
    <t>FYJC: Screening for specialisation of Sports Ends</t>
  </si>
  <si>
    <t>Sports Activities begins</t>
  </si>
  <si>
    <t>EVENTS ON SUNDAY</t>
  </si>
  <si>
    <t>16/6/2018</t>
  </si>
  <si>
    <t>RAMZAN EID</t>
  </si>
  <si>
    <t>17/8/2018</t>
  </si>
  <si>
    <t>PATETI</t>
  </si>
  <si>
    <t>ANANT CHATURTHI</t>
  </si>
  <si>
    <t>22/8/2018</t>
  </si>
  <si>
    <t>BAKRI-EID</t>
  </si>
  <si>
    <t>RAM NAVAMI</t>
  </si>
  <si>
    <t>13/9/2018</t>
  </si>
  <si>
    <t>GANESH CHATHURTHI</t>
  </si>
  <si>
    <t>AMBEDKAR JAYANTI</t>
  </si>
  <si>
    <t>20/9/2018</t>
  </si>
  <si>
    <t>MUHARRAM</t>
  </si>
  <si>
    <t>18/10/2018</t>
  </si>
  <si>
    <t>VIJAYADASHAMI</t>
  </si>
  <si>
    <t>15/8/2018</t>
  </si>
  <si>
    <t>INDEPENDENCE DAY</t>
  </si>
  <si>
    <t>21/11/2018</t>
  </si>
  <si>
    <t>EID-E-MILAD</t>
  </si>
  <si>
    <t xml:space="preserve">MAHATMA GANDHI </t>
  </si>
  <si>
    <t>23/11/2018</t>
  </si>
  <si>
    <t>GURU NANAK JAYANTI</t>
  </si>
  <si>
    <t>JAYANTI</t>
  </si>
  <si>
    <t>25/12/2018</t>
  </si>
  <si>
    <t>CHRISTMAS</t>
  </si>
  <si>
    <t>26/1/2019</t>
  </si>
  <si>
    <t>REPUBLIC DAY</t>
  </si>
  <si>
    <t>19/2/2019</t>
  </si>
  <si>
    <t>SHIVAJI JAYANTI</t>
  </si>
  <si>
    <t>MAHASHIVRATRI</t>
  </si>
  <si>
    <t>VACATIONS</t>
  </si>
  <si>
    <t>21/3/2019</t>
  </si>
  <si>
    <t>HOLI DHULIVANDAN</t>
  </si>
  <si>
    <t>GANESHOTSAV</t>
  </si>
  <si>
    <t>GUDI PADVA</t>
  </si>
  <si>
    <t>DIWALI HOLIDAYS</t>
  </si>
  <si>
    <t>17/4/2019</t>
  </si>
  <si>
    <t>MAHAVIR JAYANTI</t>
  </si>
  <si>
    <t>CHRISTMAS BREAK</t>
  </si>
  <si>
    <t>19/4/2019</t>
  </si>
  <si>
    <t>GOOD FRIDAY</t>
  </si>
  <si>
    <t>EVENT DURING BANK</t>
  </si>
  <si>
    <t>HOLIDAY</t>
  </si>
  <si>
    <t>Swach Bharat Abhyan</t>
  </si>
  <si>
    <t>TERM DATES</t>
  </si>
  <si>
    <t>TERM -1</t>
  </si>
  <si>
    <t>15/6/18 - 3/11/18</t>
  </si>
  <si>
    <t>TERM-2</t>
  </si>
  <si>
    <t>21/11/18 - 01/5/19</t>
  </si>
  <si>
    <t>[Inclusive of both dates]</t>
  </si>
  <si>
    <t>14/9/18 - 15/9/18</t>
  </si>
  <si>
    <t>5/11/18 - 20/11/18</t>
  </si>
  <si>
    <t>26/12/18 - 1/1/19</t>
  </si>
  <si>
    <t xml:space="preserve">JR. COLLEGE SPORTS </t>
  </si>
  <si>
    <t>ACTIVITIES BEGIN</t>
  </si>
  <si>
    <t xml:space="preserve">OUTDOOR SPORTS </t>
  </si>
  <si>
    <t xml:space="preserve">Month of October </t>
  </si>
  <si>
    <t>SYJC PE Practical Exam</t>
  </si>
  <si>
    <t>Month of November</t>
  </si>
  <si>
    <t>Month of January</t>
  </si>
  <si>
    <t xml:space="preserve">SYJC PE Board </t>
  </si>
  <si>
    <t>Project Submission</t>
  </si>
  <si>
    <t>DECEMBER</t>
  </si>
  <si>
    <t>DAY</t>
  </si>
  <si>
    <t xml:space="preserve">SPORTS PRIZE </t>
  </si>
  <si>
    <t>DISTRIBUTION</t>
  </si>
  <si>
    <t>FYJC Project Submission</t>
  </si>
  <si>
    <t>FYJC PE Practical Exam</t>
  </si>
  <si>
    <t xml:space="preserve">Gymkhana </t>
  </si>
  <si>
    <t>Activities</t>
  </si>
  <si>
    <t xml:space="preserve">Public Holidays </t>
  </si>
  <si>
    <t>Events</t>
  </si>
  <si>
    <t>26/8/2018</t>
  </si>
  <si>
    <t>23/9/2018</t>
  </si>
  <si>
    <t>14/4/2019</t>
  </si>
  <si>
    <t>Indoor games selection</t>
  </si>
  <si>
    <t>Indoor Sports Day</t>
  </si>
  <si>
    <t xml:space="preserve">Summer vacation begins </t>
  </si>
  <si>
    <t>Tarang Activities</t>
  </si>
  <si>
    <t>13th Dec - 19th Dec</t>
  </si>
  <si>
    <t>Tarang Inauguration</t>
  </si>
  <si>
    <t>5th Sept 2018</t>
  </si>
  <si>
    <t>First Term End Staff meeting</t>
  </si>
  <si>
    <t>College reopens after Winter break</t>
  </si>
  <si>
    <t>SYJC PTA MEETING</t>
  </si>
  <si>
    <t xml:space="preserve">FYJC PTA &amp; Parents meet for FYJC Defaulter students </t>
  </si>
  <si>
    <t>Mehendi</t>
  </si>
  <si>
    <t>Rangoli</t>
  </si>
  <si>
    <t>Drawing</t>
  </si>
  <si>
    <t>Cooking without Fire</t>
  </si>
  <si>
    <t>Personality Contest</t>
  </si>
  <si>
    <t>Singing</t>
  </si>
  <si>
    <t>Dance</t>
  </si>
  <si>
    <t xml:space="preserve">DSO,  Ambedkar </t>
  </si>
  <si>
    <t>Tournaments</t>
  </si>
  <si>
    <t>saptak</t>
  </si>
  <si>
    <t>FYJC ANNUAL EXAMS BEGIN</t>
  </si>
  <si>
    <t>K.J.SOMAIYA JR. COLLEGE OF SCI &amp; COMM.</t>
  </si>
  <si>
    <t xml:space="preserve">Tentative date for beginning of HSC Board Practical/Oral exam </t>
  </si>
  <si>
    <t xml:space="preserve">Tentative date for beginning of HSC Board Theory exam </t>
  </si>
  <si>
    <t>SYJC In-house admission</t>
  </si>
  <si>
    <t xml:space="preserve">Results of FYJC </t>
  </si>
  <si>
    <t xml:space="preserve">FYJC ANNUAL EXAMS </t>
  </si>
  <si>
    <t xml:space="preserve">Syjc Theory Prelim exams begin </t>
  </si>
  <si>
    <t xml:space="preserve">Syjc Theory Prelim exams  </t>
  </si>
  <si>
    <t xml:space="preserve">Syjc Theory Prelim exams end  </t>
  </si>
  <si>
    <t>FYJC ANNUAL EXAMS END</t>
  </si>
  <si>
    <t>Syjc Terminal Exams begin</t>
  </si>
  <si>
    <t xml:space="preserve">Syjc Terminal Exams </t>
  </si>
  <si>
    <t>Fyjc Terminal Exams</t>
  </si>
  <si>
    <t>Fyjc Terminal Exams begin</t>
  </si>
  <si>
    <t>Syjc Terminal Exams End</t>
  </si>
  <si>
    <t>FIRST DAY OF FYJC 2018-19</t>
  </si>
  <si>
    <t>Fyjc Terminal Exams End</t>
  </si>
  <si>
    <t xml:space="preserve">Tentative date for receiving HSC Hall Tickets </t>
  </si>
  <si>
    <t>SYJC MOCK CET/NEET/CPT Exams</t>
  </si>
  <si>
    <t>Month of September</t>
  </si>
  <si>
    <t>FYJC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</si>
</sst>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6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name val="Arial"/>
      <family val="2"/>
      <scheme val="major"/>
    </font>
    <font>
      <sz val="8"/>
      <name val="Arial"/>
      <family val="2"/>
      <scheme val="major"/>
    </font>
    <font>
      <b/>
      <sz val="12"/>
      <color theme="7" tint="-0.249977111117893"/>
      <name val="Comic Sans MS"/>
      <family val="4"/>
    </font>
    <font>
      <b/>
      <sz val="11"/>
      <color theme="5" tint="-0.249977111117893"/>
      <name val="Comic Sans MS"/>
      <family val="4"/>
    </font>
    <font>
      <b/>
      <sz val="11"/>
      <color rgb="FF0070C0"/>
      <name val="Comic Sans MS"/>
      <family val="4"/>
    </font>
    <font>
      <b/>
      <sz val="10"/>
      <color theme="7" tint="-0.249977111117893"/>
      <name val="Comic Sans MS"/>
      <family val="4"/>
    </font>
    <font>
      <b/>
      <sz val="9"/>
      <color theme="5" tint="-0.249977111117893"/>
      <name val="Comic Sans MS"/>
      <family val="4"/>
    </font>
    <font>
      <b/>
      <sz val="10"/>
      <color theme="5" tint="-0.249977111117893"/>
      <name val="Comic Sans MS"/>
      <family val="4"/>
    </font>
    <font>
      <b/>
      <sz val="11"/>
      <color theme="6" tint="-0.499984740745262"/>
      <name val="Comic Sans MS"/>
      <family val="4"/>
    </font>
    <font>
      <b/>
      <sz val="10"/>
      <color theme="9" tint="-0.249977111117893"/>
      <name val="Comic Sans MS"/>
      <family val="4"/>
    </font>
    <font>
      <b/>
      <sz val="10"/>
      <color theme="8" tint="-0.249977111117893"/>
      <name val="Comic Sans MS"/>
      <family val="4"/>
    </font>
    <font>
      <b/>
      <sz val="11"/>
      <color theme="8" tint="-0.249977111117893"/>
      <name val="Comic Sans MS"/>
      <family val="4"/>
    </font>
    <font>
      <b/>
      <sz val="11"/>
      <color theme="4" tint="-0.249977111117893"/>
      <name val="Comic Sans MS"/>
      <family val="4"/>
    </font>
    <font>
      <b/>
      <sz val="11"/>
      <color theme="6" tint="-0.499984740745262"/>
      <name val="Arial"/>
      <family val="2"/>
      <scheme val="major"/>
    </font>
    <font>
      <b/>
      <sz val="11"/>
      <color theme="8" tint="-0.499984740745262"/>
      <name val="Comic Sans MS"/>
      <family val="4"/>
    </font>
    <font>
      <sz val="10"/>
      <color theme="8" tint="-0.249977111117893"/>
      <name val="Comic Sans MS"/>
      <family val="4"/>
    </font>
    <font>
      <b/>
      <sz val="9"/>
      <color rgb="FFFF0000"/>
      <name val="Comic Sans MS"/>
      <family val="4"/>
    </font>
    <font>
      <b/>
      <sz val="11"/>
      <color rgb="FFC00000"/>
      <name val="Comic Sans MS"/>
      <family val="4"/>
    </font>
    <font>
      <b/>
      <sz val="14"/>
      <color rgb="FF0070C0"/>
      <name val="Comic Sans MS"/>
      <family val="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0"/>
      <color rgb="FF0070C0"/>
      <name val="Times New Roman"/>
      <family val="1"/>
    </font>
    <font>
      <b/>
      <sz val="10"/>
      <color theme="8"/>
      <name val="Times New Roman"/>
      <family val="1"/>
    </font>
    <font>
      <b/>
      <sz val="11"/>
      <name val="Trebuchet MS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4" tint="-0.249977111117893"/>
      <name val="Times New Roman"/>
      <family val="1"/>
    </font>
    <font>
      <b/>
      <sz val="9"/>
      <color theme="8" tint="-0.249977111117893"/>
      <name val="Times New Roman"/>
      <family val="1"/>
    </font>
    <font>
      <sz val="8"/>
      <color theme="1"/>
      <name val="Comic Sans MS"/>
      <family val="4"/>
    </font>
    <font>
      <b/>
      <sz val="12"/>
      <name val="Times New Roman"/>
      <family val="1"/>
    </font>
    <font>
      <b/>
      <sz val="11"/>
      <color theme="1"/>
      <name val="Arial"/>
      <family val="2"/>
      <scheme val="major"/>
    </font>
    <font>
      <sz val="11"/>
      <color theme="9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6" tint="-0.249977111117893"/>
      <name val="Comic Sans MS"/>
      <family val="4"/>
    </font>
    <font>
      <b/>
      <sz val="8"/>
      <color rgb="FF0070C0"/>
      <name val="Comic Sans MS"/>
      <family val="4"/>
    </font>
    <font>
      <b/>
      <sz val="11"/>
      <name val="Comic Sans MS"/>
      <family val="4"/>
    </font>
    <font>
      <b/>
      <sz val="8"/>
      <color rgb="FF7030A0"/>
      <name val="Comic Sans MS"/>
      <family val="4"/>
    </font>
    <font>
      <b/>
      <sz val="10"/>
      <color theme="8" tint="-0.499984740745262"/>
      <name val="Comic Sans MS"/>
      <family val="4"/>
    </font>
    <font>
      <b/>
      <sz val="11"/>
      <color theme="4" tint="-0.249977111117893"/>
      <name val="Times New Roman"/>
      <family val="1"/>
    </font>
    <font>
      <sz val="16"/>
      <name val="Trebuchet MS"/>
      <family val="2"/>
      <scheme val="minor"/>
    </font>
    <font>
      <sz val="14"/>
      <color rgb="FFFF0000"/>
      <name val="Algerian"/>
      <family val="5"/>
    </font>
    <font>
      <sz val="9"/>
      <color theme="1"/>
      <name val="Comic Sans MS"/>
      <family val="4"/>
    </font>
    <font>
      <b/>
      <sz val="11"/>
      <color theme="7" tint="-0.499984740745262"/>
      <name val="Comic Sans MS"/>
      <family val="4"/>
    </font>
    <font>
      <b/>
      <sz val="12"/>
      <color theme="1"/>
      <name val="Comic Sans MS"/>
      <family val="4"/>
    </font>
    <font>
      <sz val="14"/>
      <color theme="8" tint="-0.249977111117893"/>
      <name val="Algerian"/>
      <family val="5"/>
    </font>
    <font>
      <b/>
      <sz val="9"/>
      <color rgb="FF0070C0"/>
      <name val="Arial"/>
      <family val="2"/>
      <scheme val="major"/>
    </font>
    <font>
      <sz val="16"/>
      <color theme="8" tint="-0.249977111117893"/>
      <name val="Trebuchet MS"/>
      <family val="2"/>
      <scheme val="minor"/>
    </font>
    <font>
      <sz val="10"/>
      <name val="Comic Sans MS"/>
      <family val="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120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10" borderId="6" xfId="6" applyNumberFormat="1" applyFill="1">
      <alignment horizontal="left" vertical="top" wrapText="1" indent="1"/>
    </xf>
    <xf numFmtId="0" fontId="17" fillId="9" borderId="6" xfId="6" applyNumberFormat="1" applyFont="1" applyFill="1">
      <alignment horizontal="left" vertical="top" wrapText="1" indent="1"/>
    </xf>
    <xf numFmtId="0" fontId="12" fillId="13" borderId="6" xfId="6" applyNumberFormat="1" applyFill="1">
      <alignment horizontal="left" vertical="top" wrapText="1" indent="1"/>
    </xf>
    <xf numFmtId="164" fontId="9" fillId="13" borderId="9" xfId="5" applyFill="1">
      <alignment horizontal="left" vertical="center" wrapText="1" indent="1"/>
    </xf>
    <xf numFmtId="0" fontId="19" fillId="11" borderId="6" xfId="6" applyNumberFormat="1" applyFont="1" applyFill="1">
      <alignment horizontal="left" vertical="top" wrapText="1" indent="1"/>
    </xf>
    <xf numFmtId="0" fontId="21" fillId="9" borderId="6" xfId="6" applyNumberFormat="1" applyFont="1" applyFill="1">
      <alignment horizontal="left" vertical="top" wrapText="1" indent="1"/>
    </xf>
    <xf numFmtId="0" fontId="22" fillId="18" borderId="6" xfId="6" applyNumberFormat="1" applyFont="1" applyFill="1">
      <alignment horizontal="left" vertical="top" wrapText="1" indent="1"/>
    </xf>
    <xf numFmtId="0" fontId="19" fillId="17" borderId="6" xfId="6" applyNumberFormat="1" applyFont="1" applyFill="1">
      <alignment horizontal="left" vertical="top" wrapText="1" indent="1"/>
    </xf>
    <xf numFmtId="0" fontId="24" fillId="15" borderId="6" xfId="6" applyNumberFormat="1" applyFont="1" applyFill="1">
      <alignment horizontal="left" vertical="top" wrapText="1" indent="1"/>
    </xf>
    <xf numFmtId="0" fontId="25" fillId="16" borderId="6" xfId="6" applyNumberFormat="1" applyFont="1" applyFill="1">
      <alignment horizontal="left" vertical="top" wrapText="1" indent="1"/>
    </xf>
    <xf numFmtId="0" fontId="20" fillId="14" borderId="6" xfId="6" applyNumberFormat="1" applyFont="1" applyFill="1">
      <alignment horizontal="left" vertical="top" wrapText="1" indent="1"/>
    </xf>
    <xf numFmtId="0" fontId="27" fillId="13" borderId="6" xfId="6" applyNumberFormat="1" applyFont="1" applyFill="1">
      <alignment horizontal="left" vertical="top" wrapText="1" indent="1"/>
    </xf>
    <xf numFmtId="0" fontId="27" fillId="18" borderId="6" xfId="6" applyNumberFormat="1" applyFont="1" applyFill="1">
      <alignment horizontal="left" vertical="top" wrapText="1" indent="1"/>
    </xf>
    <xf numFmtId="0" fontId="28" fillId="9" borderId="6" xfId="6" applyNumberFormat="1" applyFont="1" applyFill="1">
      <alignment horizontal="left" vertical="top" wrapText="1" indent="1"/>
    </xf>
    <xf numFmtId="0" fontId="29" fillId="15" borderId="6" xfId="6" applyNumberFormat="1" applyFont="1" applyFill="1">
      <alignment horizontal="left" vertical="top" wrapText="1" indent="1"/>
    </xf>
    <xf numFmtId="0" fontId="20" fillId="20" borderId="6" xfId="6" applyNumberFormat="1" applyFont="1" applyFill="1">
      <alignment horizontal="left" vertical="top" wrapText="1" indent="1"/>
    </xf>
    <xf numFmtId="0" fontId="27" fillId="17" borderId="6" xfId="6" applyNumberFormat="1" applyFont="1" applyFill="1">
      <alignment horizontal="left" vertical="top" wrapText="1" indent="1"/>
    </xf>
    <xf numFmtId="0" fontId="31" fillId="10" borderId="6" xfId="6" applyNumberFormat="1" applyFont="1" applyFill="1">
      <alignment horizontal="left" vertical="top" wrapText="1" indent="1"/>
    </xf>
    <xf numFmtId="0" fontId="33" fillId="13" borderId="6" xfId="6" applyNumberFormat="1" applyFont="1" applyFill="1">
      <alignment horizontal="left" vertical="top" wrapText="1" indent="1"/>
    </xf>
    <xf numFmtId="0" fontId="18" fillId="19" borderId="6" xfId="6" applyNumberFormat="1" applyFont="1" applyFill="1">
      <alignment horizontal="left" vertical="top" wrapText="1" indent="1"/>
    </xf>
    <xf numFmtId="0" fontId="20" fillId="9" borderId="6" xfId="6" applyNumberFormat="1" applyFont="1" applyFill="1">
      <alignment horizontal="left" vertical="top" wrapText="1" indent="1"/>
    </xf>
    <xf numFmtId="0" fontId="32" fillId="18" borderId="6" xfId="6" applyNumberFormat="1" applyFont="1" applyFill="1">
      <alignment horizontal="left" vertical="top" wrapText="1" indent="1"/>
    </xf>
    <xf numFmtId="0" fontId="20" fillId="10" borderId="6" xfId="6" applyNumberFormat="1" applyFont="1" applyFill="1">
      <alignment horizontal="left" vertical="top" wrapText="1" indent="1"/>
    </xf>
    <xf numFmtId="0" fontId="20" fillId="21" borderId="6" xfId="6" applyNumberFormat="1" applyFont="1" applyFill="1">
      <alignment horizontal="left" vertical="top" wrapText="1" indent="1"/>
    </xf>
    <xf numFmtId="0" fontId="34" fillId="20" borderId="6" xfId="6" applyNumberFormat="1" applyFont="1" applyFill="1">
      <alignment horizontal="left" vertical="top" wrapText="1" indent="1"/>
    </xf>
    <xf numFmtId="0" fontId="21" fillId="10" borderId="6" xfId="6" applyNumberFormat="1" applyFont="1" applyFill="1">
      <alignment horizontal="left" vertical="top" wrapText="1" indent="1"/>
    </xf>
    <xf numFmtId="0" fontId="0" fillId="0" borderId="13" xfId="0" applyBorder="1"/>
    <xf numFmtId="0" fontId="36" fillId="0" borderId="13" xfId="0" applyFont="1" applyBorder="1"/>
    <xf numFmtId="0" fontId="38" fillId="0" borderId="13" xfId="0" applyFont="1" applyBorder="1"/>
    <xf numFmtId="0" fontId="40" fillId="9" borderId="13" xfId="0" applyFont="1" applyFill="1" applyBorder="1"/>
    <xf numFmtId="0" fontId="42" fillId="22" borderId="13" xfId="0" applyFont="1" applyFill="1" applyBorder="1"/>
    <xf numFmtId="0" fontId="42" fillId="15" borderId="13" xfId="0" applyFont="1" applyFill="1" applyBorder="1"/>
    <xf numFmtId="17" fontId="41" fillId="15" borderId="13" xfId="0" applyNumberFormat="1" applyFont="1" applyFill="1" applyBorder="1"/>
    <xf numFmtId="0" fontId="41" fillId="15" borderId="13" xfId="0" applyFont="1" applyFill="1" applyBorder="1"/>
    <xf numFmtId="0" fontId="44" fillId="23" borderId="13" xfId="0" applyFont="1" applyFill="1" applyBorder="1" applyAlignment="1">
      <alignment horizontal="center"/>
    </xf>
    <xf numFmtId="0" fontId="45" fillId="23" borderId="13" xfId="0" applyFont="1" applyFill="1" applyBorder="1"/>
    <xf numFmtId="0" fontId="46" fillId="23" borderId="13" xfId="0" applyFont="1" applyFill="1" applyBorder="1"/>
    <xf numFmtId="0" fontId="41" fillId="23" borderId="13" xfId="0" applyFont="1" applyFill="1" applyBorder="1"/>
    <xf numFmtId="0" fontId="39" fillId="9" borderId="13" xfId="0" applyFont="1" applyFill="1" applyBorder="1"/>
    <xf numFmtId="14" fontId="39" fillId="9" borderId="13" xfId="0" applyNumberFormat="1" applyFont="1" applyFill="1" applyBorder="1" applyAlignment="1">
      <alignment horizontal="left"/>
    </xf>
    <xf numFmtId="14" fontId="40" fillId="9" borderId="13" xfId="0" applyNumberFormat="1" applyFont="1" applyFill="1" applyBorder="1" applyAlignment="1">
      <alignment horizontal="center"/>
    </xf>
    <xf numFmtId="0" fontId="47" fillId="9" borderId="13" xfId="0" applyFont="1" applyFill="1" applyBorder="1"/>
    <xf numFmtId="0" fontId="38" fillId="18" borderId="13" xfId="0" applyFont="1" applyFill="1" applyBorder="1"/>
    <xf numFmtId="0" fontId="38" fillId="22" borderId="13" xfId="0" applyFont="1" applyFill="1" applyBorder="1"/>
    <xf numFmtId="0" fontId="35" fillId="22" borderId="13" xfId="0" applyFont="1" applyFill="1" applyBorder="1" applyAlignment="1">
      <alignment horizontal="center"/>
    </xf>
    <xf numFmtId="0" fontId="41" fillId="18" borderId="13" xfId="0" applyFont="1" applyFill="1" applyBorder="1"/>
    <xf numFmtId="0" fontId="35" fillId="10" borderId="13" xfId="0" applyFont="1" applyFill="1" applyBorder="1" applyAlignment="1">
      <alignment horizontal="center"/>
    </xf>
    <xf numFmtId="0" fontId="41" fillId="10" borderId="13" xfId="0" applyFont="1" applyFill="1" applyBorder="1"/>
    <xf numFmtId="0" fontId="38" fillId="10" borderId="13" xfId="0" applyFont="1" applyFill="1" applyBorder="1"/>
    <xf numFmtId="0" fontId="0" fillId="12" borderId="13" xfId="0" applyFill="1" applyBorder="1" applyAlignment="1">
      <alignment horizontal="center"/>
    </xf>
    <xf numFmtId="0" fontId="41" fillId="12" borderId="13" xfId="0" applyFont="1" applyFill="1" applyBorder="1" applyAlignment="1">
      <alignment horizontal="center"/>
    </xf>
    <xf numFmtId="0" fontId="48" fillId="12" borderId="13" xfId="0" applyFont="1" applyFill="1" applyBorder="1" applyAlignment="1">
      <alignment horizontal="center"/>
    </xf>
    <xf numFmtId="0" fontId="49" fillId="10" borderId="6" xfId="6" applyNumberFormat="1" applyFont="1" applyFill="1">
      <alignment horizontal="left" vertical="top" wrapText="1" indent="1"/>
    </xf>
    <xf numFmtId="0" fontId="50" fillId="12" borderId="13" xfId="0" applyFont="1" applyFill="1" applyBorder="1" applyAlignment="1">
      <alignment horizontal="center"/>
    </xf>
    <xf numFmtId="0" fontId="51" fillId="0" borderId="6" xfId="6" applyNumberFormat="1" applyFont="1" applyFill="1">
      <alignment horizontal="left" vertical="top" wrapText="1" indent="1"/>
    </xf>
    <xf numFmtId="0" fontId="30" fillId="9" borderId="6" xfId="6" applyNumberFormat="1" applyFont="1" applyFill="1">
      <alignment horizontal="left" vertical="top" wrapText="1" indent="1"/>
    </xf>
    <xf numFmtId="0" fontId="52" fillId="13" borderId="13" xfId="0" applyFont="1" applyFill="1" applyBorder="1"/>
    <xf numFmtId="0" fontId="53" fillId="24" borderId="13" xfId="0" applyFont="1" applyFill="1" applyBorder="1"/>
    <xf numFmtId="16" fontId="41" fillId="15" borderId="13" xfId="0" applyNumberFormat="1" applyFont="1" applyFill="1" applyBorder="1" applyAlignment="1">
      <alignment horizontal="right"/>
    </xf>
    <xf numFmtId="0" fontId="40" fillId="15" borderId="13" xfId="0" applyFont="1" applyFill="1" applyBorder="1" applyAlignment="1">
      <alignment horizontal="right"/>
    </xf>
    <xf numFmtId="16" fontId="43" fillId="15" borderId="13" xfId="0" applyNumberFormat="1" applyFont="1" applyFill="1" applyBorder="1" applyAlignment="1">
      <alignment horizontal="right"/>
    </xf>
    <xf numFmtId="0" fontId="43" fillId="15" borderId="13" xfId="0" applyFont="1" applyFill="1" applyBorder="1" applyAlignment="1">
      <alignment horizontal="right"/>
    </xf>
    <xf numFmtId="0" fontId="36" fillId="15" borderId="13" xfId="0" applyFont="1" applyFill="1" applyBorder="1" applyAlignment="1">
      <alignment horizontal="right"/>
    </xf>
    <xf numFmtId="0" fontId="42" fillId="15" borderId="13" xfId="0" applyFont="1" applyFill="1" applyBorder="1" applyAlignment="1">
      <alignment horizontal="right"/>
    </xf>
    <xf numFmtId="0" fontId="37" fillId="12" borderId="13" xfId="0" applyFont="1" applyFill="1" applyBorder="1" applyAlignment="1">
      <alignment horizontal="left"/>
    </xf>
    <xf numFmtId="14" fontId="37" fillId="12" borderId="13" xfId="0" applyNumberFormat="1" applyFont="1" applyFill="1" applyBorder="1" applyAlignment="1">
      <alignment horizontal="left"/>
    </xf>
    <xf numFmtId="0" fontId="0" fillId="12" borderId="13" xfId="0" applyFill="1" applyBorder="1" applyAlignment="1">
      <alignment horizontal="left"/>
    </xf>
    <xf numFmtId="0" fontId="0" fillId="26" borderId="0" xfId="0" applyFill="1"/>
    <xf numFmtId="164" fontId="9" fillId="26" borderId="4" xfId="5" applyFill="1" applyBorder="1">
      <alignment horizontal="left" vertical="center" wrapText="1" indent="1"/>
    </xf>
    <xf numFmtId="0" fontId="12" fillId="26" borderId="5" xfId="6" applyNumberFormat="1" applyFill="1" applyBorder="1">
      <alignment horizontal="left" vertical="top" wrapText="1" indent="1"/>
    </xf>
    <xf numFmtId="0" fontId="12" fillId="26" borderId="7" xfId="6" applyNumberFormat="1" applyFill="1" applyBorder="1">
      <alignment horizontal="left" vertical="top" wrapText="1" indent="1"/>
    </xf>
    <xf numFmtId="0" fontId="30" fillId="26" borderId="5" xfId="6" applyNumberFormat="1" applyFont="1" applyFill="1" applyBorder="1">
      <alignment horizontal="left" vertical="top" wrapText="1" indent="1"/>
    </xf>
    <xf numFmtId="0" fontId="54" fillId="25" borderId="6" xfId="6" applyNumberFormat="1" applyFont="1" applyFill="1">
      <alignment horizontal="left" vertical="top" wrapText="1" indent="1"/>
    </xf>
    <xf numFmtId="0" fontId="55" fillId="12" borderId="6" xfId="6" applyNumberFormat="1" applyFont="1" applyFill="1">
      <alignment horizontal="left" vertical="top" wrapText="1" indent="1"/>
    </xf>
    <xf numFmtId="0" fontId="54" fillId="15" borderId="6" xfId="6" applyNumberFormat="1" applyFont="1" applyFill="1">
      <alignment horizontal="left" vertical="top" wrapText="1" indent="1"/>
    </xf>
    <xf numFmtId="0" fontId="56" fillId="26" borderId="5" xfId="6" applyNumberFormat="1" applyFont="1" applyFill="1" applyBorder="1">
      <alignment horizontal="left" vertical="top" wrapText="1" indent="1"/>
    </xf>
    <xf numFmtId="0" fontId="24" fillId="9" borderId="6" xfId="6" applyNumberFormat="1" applyFont="1" applyFill="1">
      <alignment horizontal="left" vertical="top" wrapText="1" indent="1"/>
    </xf>
    <xf numFmtId="0" fontId="30" fillId="18" borderId="6" xfId="6" applyNumberFormat="1" applyFont="1" applyFill="1">
      <alignment horizontal="left" vertical="top" wrapText="1" indent="1"/>
    </xf>
    <xf numFmtId="0" fontId="57" fillId="16" borderId="6" xfId="6" applyNumberFormat="1" applyFont="1" applyFill="1">
      <alignment horizontal="left" vertical="top" wrapText="1" indent="1"/>
    </xf>
    <xf numFmtId="0" fontId="58" fillId="22" borderId="13" xfId="0" applyFont="1" applyFill="1" applyBorder="1"/>
    <xf numFmtId="0" fontId="0" fillId="10" borderId="0" xfId="0" applyFill="1"/>
    <xf numFmtId="0" fontId="10" fillId="10" borderId="3" xfId="10" applyFill="1" applyAlignment="1">
      <alignment horizontal="left" vertical="center" indent="1"/>
    </xf>
    <xf numFmtId="164" fontId="9" fillId="10" borderId="4" xfId="5" applyFill="1" applyBorder="1">
      <alignment horizontal="left" vertical="center" wrapText="1" indent="1"/>
    </xf>
    <xf numFmtId="0" fontId="44" fillId="10" borderId="13" xfId="0" applyFont="1" applyFill="1" applyBorder="1" applyAlignment="1">
      <alignment horizontal="center"/>
    </xf>
    <xf numFmtId="0" fontId="59" fillId="10" borderId="13" xfId="0" applyFont="1" applyFill="1" applyBorder="1"/>
    <xf numFmtId="0" fontId="43" fillId="10" borderId="13" xfId="0" applyFont="1" applyFill="1" applyBorder="1"/>
    <xf numFmtId="0" fontId="42" fillId="10" borderId="13" xfId="0" applyFont="1" applyFill="1" applyBorder="1"/>
    <xf numFmtId="0" fontId="16" fillId="26" borderId="5" xfId="6" applyNumberFormat="1" applyFont="1" applyFill="1" applyBorder="1">
      <alignment horizontal="left" vertical="top" wrapText="1" indent="1"/>
    </xf>
    <xf numFmtId="164" fontId="60" fillId="26" borderId="4" xfId="5" applyFont="1" applyFill="1" applyBorder="1">
      <alignment horizontal="left" vertical="center" wrapText="1" indent="1"/>
    </xf>
    <xf numFmtId="0" fontId="16" fillId="26" borderId="12" xfId="6" applyNumberFormat="1" applyFont="1" applyFill="1" applyBorder="1">
      <alignment horizontal="left" vertical="top" wrapText="1" indent="1"/>
    </xf>
    <xf numFmtId="0" fontId="55" fillId="10" borderId="6" xfId="6" applyNumberFormat="1" applyFont="1" applyFill="1">
      <alignment horizontal="left" vertical="top" wrapText="1" indent="1"/>
    </xf>
    <xf numFmtId="0" fontId="61" fillId="2" borderId="0" xfId="0" applyFont="1" applyFill="1"/>
    <xf numFmtId="0" fontId="62" fillId="25" borderId="6" xfId="6" applyNumberFormat="1" applyFont="1" applyFill="1">
      <alignment horizontal="left" vertical="top" wrapText="1" indent="1"/>
    </xf>
    <xf numFmtId="0" fontId="62" fillId="10" borderId="6" xfId="6" applyNumberFormat="1" applyFont="1" applyFill="1">
      <alignment horizontal="left" vertical="top" wrapText="1" indent="1"/>
    </xf>
    <xf numFmtId="0" fontId="63" fillId="12" borderId="6" xfId="6" applyNumberFormat="1" applyFont="1" applyFill="1">
      <alignment horizontal="left" vertical="top" wrapText="1" indent="1"/>
    </xf>
    <xf numFmtId="0" fontId="64" fillId="18" borderId="6" xfId="6" applyNumberFormat="1" applyFont="1" applyFill="1">
      <alignment horizontal="left" vertical="top" wrapText="1" indent="1"/>
    </xf>
    <xf numFmtId="0" fontId="65" fillId="0" borderId="6" xfId="6" applyNumberFormat="1" applyFont="1" applyFill="1">
      <alignment horizontal="left" vertical="top" wrapText="1" indent="1"/>
    </xf>
    <xf numFmtId="0" fontId="58" fillId="18" borderId="6" xfId="6" applyNumberFormat="1" applyFont="1" applyFill="1">
      <alignment horizontal="left" vertical="top" wrapText="1" indent="1"/>
    </xf>
    <xf numFmtId="0" fontId="66" fillId="0" borderId="6" xfId="6" applyNumberFormat="1" applyFont="1" applyFill="1">
      <alignment horizontal="left" vertical="top" wrapText="1" indent="1"/>
    </xf>
    <xf numFmtId="164" fontId="9" fillId="28" borderId="9" xfId="5" applyFill="1">
      <alignment horizontal="left" vertical="center" wrapText="1" indent="1"/>
    </xf>
    <xf numFmtId="164" fontId="67" fillId="0" borderId="9" xfId="5" applyFont="1" applyFill="1">
      <alignment horizontal="left" vertical="center" wrapText="1" indent="1"/>
    </xf>
    <xf numFmtId="164" fontId="9" fillId="29" borderId="9" xfId="5" applyFill="1">
      <alignment horizontal="left" vertical="center" wrapText="1" indent="1"/>
    </xf>
    <xf numFmtId="0" fontId="68" fillId="25" borderId="6" xfId="6" applyNumberFormat="1" applyFont="1" applyFill="1">
      <alignment horizontal="left" vertical="top" wrapText="1" indent="1"/>
    </xf>
    <xf numFmtId="0" fontId="68" fillId="10" borderId="6" xfId="6" applyNumberFormat="1" applyFont="1" applyFill="1">
      <alignment horizontal="left" vertical="top" wrapText="1" indent="1"/>
    </xf>
    <xf numFmtId="0" fontId="30" fillId="27" borderId="6" xfId="6" applyNumberFormat="1" applyFont="1" applyFill="1">
      <alignment horizontal="left" vertical="top" wrapText="1" indent="1"/>
    </xf>
    <xf numFmtId="0" fontId="7" fillId="0" borderId="0" xfId="2">
      <alignment horizontal="left" indent="3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4" fontId="11" fillId="0" borderId="8" xfId="8">
      <alignment horizontal="left" vertical="center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/>
    <cellStyle name="Notes Header" xfId="8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99FF"/>
      <color rgb="FF66FFFF"/>
      <color rgb="FF00CCFF"/>
      <color rgb="FF66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35</xdr:row>
      <xdr:rowOff>219075</xdr:rowOff>
    </xdr:from>
    <xdr:to>
      <xdr:col>3</xdr:col>
      <xdr:colOff>1333499</xdr:colOff>
      <xdr:row>36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73450"/>
          <a:ext cx="1333499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34</xdr:row>
      <xdr:rowOff>200025</xdr:rowOff>
    </xdr:from>
    <xdr:to>
      <xdr:col>6</xdr:col>
      <xdr:colOff>9524</xdr:colOff>
      <xdr:row>36</xdr:row>
      <xdr:rowOff>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5944850"/>
          <a:ext cx="1333499" cy="72390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5</xdr:col>
      <xdr:colOff>0</xdr:colOff>
      <xdr:row>50</xdr:row>
      <xdr:rowOff>1416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2469475"/>
          <a:ext cx="1343025" cy="715791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50</xdr:row>
      <xdr:rowOff>1</xdr:rowOff>
    </xdr:from>
    <xdr:to>
      <xdr:col>5</xdr:col>
      <xdr:colOff>19050</xdr:colOff>
      <xdr:row>51</xdr:row>
      <xdr:rowOff>686277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23183851"/>
          <a:ext cx="1352549" cy="8958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47627</xdr:colOff>
      <xdr:row>59</xdr:row>
      <xdr:rowOff>171449</xdr:rowOff>
    </xdr:from>
    <xdr:to>
      <xdr:col>2</xdr:col>
      <xdr:colOff>1323975</xdr:colOff>
      <xdr:row>59</xdr:row>
      <xdr:rowOff>714374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7" y="27308174"/>
          <a:ext cx="1276348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1333499</xdr:colOff>
      <xdr:row>64</xdr:row>
      <xdr:rowOff>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984575"/>
          <a:ext cx="1333499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75</xdr:row>
      <xdr:rowOff>0</xdr:rowOff>
    </xdr:from>
    <xdr:to>
      <xdr:col>5</xdr:col>
      <xdr:colOff>28576</xdr:colOff>
      <xdr:row>76</xdr:row>
      <xdr:rowOff>9525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1" y="34575750"/>
          <a:ext cx="137160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79</xdr:row>
      <xdr:rowOff>1</xdr:rowOff>
    </xdr:from>
    <xdr:to>
      <xdr:col>4</xdr:col>
      <xdr:colOff>0</xdr:colOff>
      <xdr:row>80</xdr:row>
      <xdr:rowOff>47626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36423601"/>
          <a:ext cx="1343024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79</xdr:row>
      <xdr:rowOff>0</xdr:rowOff>
    </xdr:from>
    <xdr:to>
      <xdr:col>6</xdr:col>
      <xdr:colOff>47626</xdr:colOff>
      <xdr:row>80</xdr:row>
      <xdr:rowOff>19050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6423600"/>
          <a:ext cx="139065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95</xdr:row>
      <xdr:rowOff>1</xdr:rowOff>
    </xdr:from>
    <xdr:to>
      <xdr:col>3</xdr:col>
      <xdr:colOff>28575</xdr:colOff>
      <xdr:row>96</xdr:row>
      <xdr:rowOff>38101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1" y="43862626"/>
          <a:ext cx="1371599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101</xdr:row>
      <xdr:rowOff>1</xdr:rowOff>
    </xdr:from>
    <xdr:to>
      <xdr:col>3</xdr:col>
      <xdr:colOff>0</xdr:colOff>
      <xdr:row>101</xdr:row>
      <xdr:rowOff>704850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1" y="46682026"/>
          <a:ext cx="1343024" cy="7048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0</xdr:colOff>
      <xdr:row>122</xdr:row>
      <xdr:rowOff>19050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55968900"/>
          <a:ext cx="13430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131</xdr:row>
      <xdr:rowOff>1</xdr:rowOff>
    </xdr:from>
    <xdr:to>
      <xdr:col>2</xdr:col>
      <xdr:colOff>1</xdr:colOff>
      <xdr:row>132</xdr:row>
      <xdr:rowOff>66676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0636151"/>
          <a:ext cx="1524001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135</xdr:row>
      <xdr:rowOff>1</xdr:rowOff>
    </xdr:from>
    <xdr:to>
      <xdr:col>5</xdr:col>
      <xdr:colOff>28575</xdr:colOff>
      <xdr:row>136</xdr:row>
      <xdr:rowOff>9526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62484001"/>
          <a:ext cx="1371600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143</xdr:row>
      <xdr:rowOff>1</xdr:rowOff>
    </xdr:from>
    <xdr:to>
      <xdr:col>7</xdr:col>
      <xdr:colOff>19050</xdr:colOff>
      <xdr:row>144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66227326"/>
          <a:ext cx="1343025" cy="71437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147</xdr:row>
      <xdr:rowOff>0</xdr:rowOff>
    </xdr:from>
    <xdr:to>
      <xdr:col>4</xdr:col>
      <xdr:colOff>0</xdr:colOff>
      <xdr:row>148</xdr:row>
      <xdr:rowOff>47625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68075175"/>
          <a:ext cx="1343024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6</xdr:col>
      <xdr:colOff>19050</xdr:colOff>
      <xdr:row>148</xdr:row>
      <xdr:rowOff>19050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68075175"/>
          <a:ext cx="1362075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4</xdr:col>
      <xdr:colOff>28575</xdr:colOff>
      <xdr:row>158</xdr:row>
      <xdr:rowOff>9525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2742425"/>
          <a:ext cx="137160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47625</xdr:colOff>
      <xdr:row>38</xdr:row>
      <xdr:rowOff>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878300"/>
          <a:ext cx="1390650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7</xdr:col>
      <xdr:colOff>38100</xdr:colOff>
      <xdr:row>107</xdr:row>
      <xdr:rowOff>695325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49453800"/>
          <a:ext cx="136207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23</xdr:row>
      <xdr:rowOff>219075</xdr:rowOff>
    </xdr:from>
    <xdr:to>
      <xdr:col>3</xdr:col>
      <xdr:colOff>1323975</xdr:colOff>
      <xdr:row>23</xdr:row>
      <xdr:rowOff>685800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10582275"/>
          <a:ext cx="857250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7</xdr:row>
      <xdr:rowOff>0</xdr:rowOff>
    </xdr:from>
    <xdr:to>
      <xdr:col>7</xdr:col>
      <xdr:colOff>28575</xdr:colOff>
      <xdr:row>8</xdr:row>
      <xdr:rowOff>9525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2924175"/>
          <a:ext cx="13144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47</xdr:row>
      <xdr:rowOff>0</xdr:rowOff>
    </xdr:from>
    <xdr:to>
      <xdr:col>1</xdr:col>
      <xdr:colOff>1381125</xdr:colOff>
      <xdr:row>48</xdr:row>
      <xdr:rowOff>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1545550"/>
          <a:ext cx="1295400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9524</xdr:colOff>
      <xdr:row>47</xdr:row>
      <xdr:rowOff>219075</xdr:rowOff>
    </xdr:from>
    <xdr:to>
      <xdr:col>4</xdr:col>
      <xdr:colOff>19050</xdr:colOff>
      <xdr:row>48</xdr:row>
      <xdr:rowOff>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9" y="21764625"/>
          <a:ext cx="1352551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1343024</xdr:colOff>
      <xdr:row>91</xdr:row>
      <xdr:rowOff>1</xdr:rowOff>
    </xdr:from>
    <xdr:to>
      <xdr:col>7</xdr:col>
      <xdr:colOff>28575</xdr:colOff>
      <xdr:row>92</xdr:row>
      <xdr:rowOff>19050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49" y="42014776"/>
          <a:ext cx="1352551" cy="7334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1333500</xdr:colOff>
      <xdr:row>38</xdr:row>
      <xdr:rowOff>9525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6878300"/>
          <a:ext cx="1333500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59</xdr:row>
      <xdr:rowOff>209282</xdr:rowOff>
    </xdr:from>
    <xdr:to>
      <xdr:col>7</xdr:col>
      <xdr:colOff>38101</xdr:colOff>
      <xdr:row>59</xdr:row>
      <xdr:rowOff>704850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27346007"/>
          <a:ext cx="1352551" cy="49556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145</xdr:row>
      <xdr:rowOff>1</xdr:rowOff>
    </xdr:from>
    <xdr:to>
      <xdr:col>7</xdr:col>
      <xdr:colOff>1152525</xdr:colOff>
      <xdr:row>145</xdr:row>
      <xdr:rowOff>704851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67151251"/>
          <a:ext cx="1152525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0</xdr:colOff>
      <xdr:row>91</xdr:row>
      <xdr:rowOff>647700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42014775"/>
          <a:ext cx="1343025" cy="6477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</xdr:pic>
    <xdr:clientData/>
  </xdr:twoCellAnchor>
  <xdr:twoCellAnchor editAs="oneCell">
    <xdr:from>
      <xdr:col>2</xdr:col>
      <xdr:colOff>514349</xdr:colOff>
      <xdr:row>33</xdr:row>
      <xdr:rowOff>238125</xdr:rowOff>
    </xdr:from>
    <xdr:to>
      <xdr:col>2</xdr:col>
      <xdr:colOff>1266824</xdr:colOff>
      <xdr:row>33</xdr:row>
      <xdr:rowOff>657225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9" y="11525250"/>
          <a:ext cx="752475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61</xdr:row>
      <xdr:rowOff>247650</xdr:rowOff>
    </xdr:from>
    <xdr:to>
      <xdr:col>6</xdr:col>
      <xdr:colOff>1314450</xdr:colOff>
      <xdr:row>61</xdr:row>
      <xdr:rowOff>711760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28308300"/>
          <a:ext cx="1314450" cy="46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I187"/>
  <sheetViews>
    <sheetView showGridLines="0" tabSelected="1" topLeftCell="A156" zoomScaleNormal="100" workbookViewId="0">
      <selection activeCell="H175" sqref="H175"/>
    </sheetView>
  </sheetViews>
  <sheetFormatPr defaultColWidth="8.75" defaultRowHeight="16.5" x14ac:dyDescent="0.3"/>
  <cols>
    <col min="1" max="1" width="2" customWidth="1"/>
    <col min="2" max="2" width="18.25" customWidth="1"/>
    <col min="3" max="6" width="17.625" customWidth="1"/>
    <col min="7" max="7" width="17.375" customWidth="1"/>
    <col min="8" max="8" width="17.625" style="89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2018</v>
      </c>
      <c r="C1" s="114" t="s">
        <v>2</v>
      </c>
      <c r="D1" s="114"/>
      <c r="E1" s="114"/>
      <c r="F1" s="100" t="s">
        <v>140</v>
      </c>
      <c r="G1" s="2"/>
    </row>
    <row r="2" spans="1:8" ht="14.25" customHeight="1" x14ac:dyDescent="0.3">
      <c r="A2" s="3"/>
      <c r="B2" s="5" t="s">
        <v>1</v>
      </c>
      <c r="C2" s="6" t="str">
        <f ca="1">UPPER(TEXT(C3,"dddd"))</f>
        <v>TUESDAY</v>
      </c>
      <c r="D2" s="5" t="str">
        <f t="shared" ref="D2:H2" ca="1" si="0">UPPER(TEXT(D3,"dddd"))</f>
        <v>WEDNESDAY</v>
      </c>
      <c r="E2" s="6" t="str">
        <f t="shared" ca="1" si="0"/>
        <v>THURSDAY</v>
      </c>
      <c r="F2" s="5" t="str">
        <f t="shared" ca="1" si="0"/>
        <v>FRIDAY</v>
      </c>
      <c r="G2" s="6" t="str">
        <f t="shared" ca="1" si="0"/>
        <v>SATURDAY</v>
      </c>
      <c r="H2" s="90" t="str">
        <f t="shared" ca="1" si="0"/>
        <v>SUNDAY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43248</v>
      </c>
      <c r="C3" s="4">
        <f ca="1"/>
        <v>43249</v>
      </c>
      <c r="D3" s="4">
        <f ca="1"/>
        <v>43250</v>
      </c>
      <c r="E3" s="4">
        <f ca="1"/>
        <v>43251</v>
      </c>
      <c r="F3" s="4">
        <f ca="1"/>
        <v>43252</v>
      </c>
      <c r="G3" s="4">
        <f ca="1"/>
        <v>43253</v>
      </c>
      <c r="H3" s="91">
        <f ca="1"/>
        <v>43254</v>
      </c>
    </row>
    <row r="4" spans="1:8" ht="56.25" customHeight="1" x14ac:dyDescent="0.3">
      <c r="B4" s="8"/>
      <c r="C4" s="8"/>
      <c r="D4" s="8"/>
      <c r="E4" s="8"/>
      <c r="F4" s="8"/>
      <c r="G4" s="8"/>
      <c r="H4" s="96"/>
    </row>
    <row r="5" spans="1:8" ht="16.5" customHeight="1" x14ac:dyDescent="0.3">
      <c r="B5" s="4">
        <f t="array" aca="1" ref="B5:H5" ca="1">Days+8+DATE(Calendar1Year,Calendar1MonthOption,1)-WEEKDAY(DATE(Calendar1Year,Calendar1MonthOption,1),WeekdayOption)</f>
        <v>43255</v>
      </c>
      <c r="C5" s="4">
        <f ca="1"/>
        <v>43256</v>
      </c>
      <c r="D5" s="4">
        <f ca="1"/>
        <v>43257</v>
      </c>
      <c r="E5" s="4">
        <f ca="1"/>
        <v>43258</v>
      </c>
      <c r="F5" s="4">
        <f ca="1"/>
        <v>43259</v>
      </c>
      <c r="G5" s="4">
        <f ca="1"/>
        <v>43260</v>
      </c>
      <c r="H5" s="97">
        <f ca="1"/>
        <v>43261</v>
      </c>
    </row>
    <row r="6" spans="1:8" ht="56.25" customHeight="1" x14ac:dyDescent="0.3">
      <c r="B6" s="8"/>
      <c r="C6" s="8"/>
      <c r="D6" s="8"/>
      <c r="E6" s="8"/>
      <c r="F6" s="8"/>
      <c r="G6" s="8"/>
      <c r="H6" s="98"/>
    </row>
    <row r="7" spans="1:8" ht="16.5" customHeight="1" x14ac:dyDescent="0.3">
      <c r="B7" s="4">
        <f t="array" aca="1" ref="B7:H7" ca="1">Days+15+DATE(Calendar1Year,Calendar1MonthOption,1)-WEEKDAY(DATE(Calendar1Year,Calendar1MonthOption,1),WeekdayOption)</f>
        <v>43262</v>
      </c>
      <c r="C7" s="4">
        <f ca="1"/>
        <v>43263</v>
      </c>
      <c r="D7" s="4">
        <f ca="1"/>
        <v>43264</v>
      </c>
      <c r="E7" s="4">
        <f ca="1"/>
        <v>43265</v>
      </c>
      <c r="F7" s="4">
        <f ca="1"/>
        <v>43266</v>
      </c>
      <c r="G7" s="4">
        <f ca="1"/>
        <v>43267</v>
      </c>
      <c r="H7" s="97">
        <f ca="1"/>
        <v>43268</v>
      </c>
    </row>
    <row r="8" spans="1:8" ht="56.25" customHeight="1" x14ac:dyDescent="0.3">
      <c r="B8" s="8"/>
      <c r="C8" s="8"/>
      <c r="D8" s="8"/>
      <c r="E8" s="8"/>
      <c r="F8" s="29" t="s">
        <v>3</v>
      </c>
      <c r="G8" s="9"/>
      <c r="H8" s="96"/>
    </row>
    <row r="9" spans="1:8" ht="16.5" customHeight="1" x14ac:dyDescent="0.3">
      <c r="B9" s="4">
        <f t="array" aca="1" ref="B9:H9" ca="1">Days+22+DATE(Calendar1Year,Calendar1MonthOption,1)-WEEKDAY(DATE(Calendar1Year,Calendar1MonthOption,1),WeekdayOption)</f>
        <v>43269</v>
      </c>
      <c r="C9" s="4">
        <f ca="1"/>
        <v>43270</v>
      </c>
      <c r="D9" s="4">
        <f ca="1"/>
        <v>43271</v>
      </c>
      <c r="E9" s="4">
        <f ca="1"/>
        <v>43272</v>
      </c>
      <c r="F9" s="4">
        <f ca="1"/>
        <v>43273</v>
      </c>
      <c r="G9" s="4">
        <f ca="1"/>
        <v>43274</v>
      </c>
      <c r="H9" s="97">
        <f ca="1"/>
        <v>43275</v>
      </c>
    </row>
    <row r="10" spans="1:8" ht="56.25" customHeight="1" x14ac:dyDescent="0.3">
      <c r="B10" s="8"/>
      <c r="C10" s="8"/>
      <c r="D10" s="8"/>
      <c r="E10" s="8"/>
      <c r="F10" s="8"/>
      <c r="G10" s="8"/>
      <c r="H10" s="96"/>
    </row>
    <row r="11" spans="1:8" ht="16.5" customHeight="1" x14ac:dyDescent="0.3">
      <c r="B11" s="4">
        <f t="array" aca="1" ref="B11:H11" ca="1">Days+29+DATE(Calendar1Year,Calendar1MonthOption,1)-WEEKDAY(DATE(Calendar1Year,Calendar1MonthOption,1),WeekdayOption)</f>
        <v>43276</v>
      </c>
      <c r="C11" s="4">
        <f ca="1"/>
        <v>43277</v>
      </c>
      <c r="D11" s="4">
        <f ca="1"/>
        <v>43278</v>
      </c>
      <c r="E11" s="4">
        <f ca="1"/>
        <v>43279</v>
      </c>
      <c r="F11" s="4">
        <f ca="1"/>
        <v>43280</v>
      </c>
      <c r="G11" s="4">
        <f ca="1"/>
        <v>43281</v>
      </c>
      <c r="H11" s="97">
        <f ca="1"/>
        <v>43282</v>
      </c>
    </row>
    <row r="12" spans="1:8" ht="57" customHeight="1" x14ac:dyDescent="0.3">
      <c r="B12" s="8"/>
      <c r="C12" s="8"/>
      <c r="D12" s="8"/>
      <c r="E12" s="8"/>
      <c r="F12" s="8"/>
      <c r="G12" s="8"/>
      <c r="H12" s="96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43283</v>
      </c>
      <c r="C13" s="4">
        <f ca="1"/>
        <v>43284</v>
      </c>
      <c r="D13" s="117" t="s">
        <v>0</v>
      </c>
      <c r="E13" s="117"/>
      <c r="F13" s="117"/>
      <c r="G13" s="117"/>
      <c r="H13" s="117"/>
    </row>
    <row r="14" spans="1:8" ht="63.75" customHeight="1" x14ac:dyDescent="0.3">
      <c r="B14" s="8"/>
      <c r="C14" s="8"/>
      <c r="D14" s="118"/>
      <c r="E14" s="118"/>
      <c r="F14" s="118"/>
      <c r="G14" s="118"/>
      <c r="H14" s="118"/>
    </row>
    <row r="15" spans="1:8" ht="54" customHeight="1" x14ac:dyDescent="0.7">
      <c r="A15" s="2"/>
      <c r="B15" s="1">
        <f ca="1">YEAR(DATE(Calendar1Year,Calendar1MonthOption+1,1))</f>
        <v>2018</v>
      </c>
      <c r="C15" s="114" t="str">
        <f ca="1">TEXT(DATE(Calendar1Year,Calendar1MonthOption+1,1),"mmmm")</f>
        <v>July</v>
      </c>
      <c r="D15" s="114"/>
      <c r="E15" s="114"/>
      <c r="F15" s="7"/>
      <c r="G15" s="7"/>
    </row>
    <row r="16" spans="1:8" ht="14.25" customHeight="1" x14ac:dyDescent="0.3">
      <c r="A16" s="3"/>
      <c r="B16" s="5" t="str">
        <f ca="1">UPPER(TEXT(B17,"dddd"))</f>
        <v>MONDAY</v>
      </c>
      <c r="C16" s="6" t="str">
        <f t="shared" ref="C16:H16" ca="1" si="1">UPPER(TEXT(C17,"dddd"))</f>
        <v>TUESDAY</v>
      </c>
      <c r="D16" s="5" t="str">
        <f t="shared" ca="1" si="1"/>
        <v>WEDNESDAY</v>
      </c>
      <c r="E16" s="6" t="str">
        <f t="shared" ca="1" si="1"/>
        <v>THURSDAY</v>
      </c>
      <c r="F16" s="5" t="str">
        <f t="shared" ca="1" si="1"/>
        <v>FRIDAY</v>
      </c>
      <c r="G16" s="6" t="str">
        <f t="shared" ca="1" si="1"/>
        <v>SATURDAY</v>
      </c>
      <c r="H16" s="90" t="str">
        <f t="shared" ca="1" si="1"/>
        <v>SUNDAY</v>
      </c>
    </row>
    <row r="17" spans="1:8" ht="16.5" customHeight="1" x14ac:dyDescent="0.3">
      <c r="B17" s="4">
        <f t="array" aca="1" ref="B17:H17" ca="1">Days+1+DATE(Calendar2Year,Calendar2MonthOption,1)-WEEKDAY(DATE(Calendar2Year,Calendar2MonthOption,1),WeekdayOption)</f>
        <v>43276</v>
      </c>
      <c r="C17" s="4">
        <f ca="1"/>
        <v>43277</v>
      </c>
      <c r="D17" s="4">
        <f ca="1"/>
        <v>43278</v>
      </c>
      <c r="E17" s="4">
        <f ca="1"/>
        <v>43279</v>
      </c>
      <c r="F17" s="4">
        <f ca="1"/>
        <v>43280</v>
      </c>
      <c r="G17" s="4">
        <f ca="1"/>
        <v>43281</v>
      </c>
      <c r="H17" s="91">
        <f ca="1"/>
        <v>43282</v>
      </c>
    </row>
    <row r="18" spans="1:8" ht="56.25" customHeight="1" x14ac:dyDescent="0.3">
      <c r="B18" s="8"/>
      <c r="C18" s="8"/>
      <c r="D18" s="8"/>
      <c r="E18" s="8"/>
      <c r="F18" s="8"/>
      <c r="G18" s="8"/>
      <c r="H18" s="78"/>
    </row>
    <row r="19" spans="1:8" ht="16.5" customHeight="1" x14ac:dyDescent="0.3">
      <c r="B19" s="4">
        <f t="array" aca="1" ref="B19:H19" ca="1">Days+8+DATE(Calendar2Year,Calendar2MonthOption,1)-WEEKDAY(DATE(Calendar2Year,Calendar2MonthOption,1),WeekdayOption)</f>
        <v>43283</v>
      </c>
      <c r="C19" s="4">
        <f ca="1"/>
        <v>43284</v>
      </c>
      <c r="D19" s="4">
        <f ca="1"/>
        <v>43285</v>
      </c>
      <c r="E19" s="4">
        <f ca="1"/>
        <v>43286</v>
      </c>
      <c r="F19" s="4">
        <f ca="1"/>
        <v>43287</v>
      </c>
      <c r="G19" s="4">
        <f ca="1"/>
        <v>43288</v>
      </c>
      <c r="H19" s="77">
        <f ca="1"/>
        <v>43289</v>
      </c>
    </row>
    <row r="20" spans="1:8" ht="56.25" customHeight="1" x14ac:dyDescent="0.3">
      <c r="B20" s="81" t="s">
        <v>41</v>
      </c>
      <c r="C20" s="8"/>
      <c r="D20" s="8"/>
      <c r="E20" s="8"/>
      <c r="F20" s="8"/>
      <c r="G20" s="8"/>
      <c r="H20" s="78"/>
    </row>
    <row r="21" spans="1:8" ht="16.5" customHeight="1" x14ac:dyDescent="0.3">
      <c r="B21" s="4">
        <f t="array" aca="1" ref="B21:H21" ca="1">Days+15+DATE(Calendar2Year,Calendar2MonthOption,1)-WEEKDAY(DATE(Calendar2Year,Calendar2MonthOption,1),WeekdayOption)</f>
        <v>43290</v>
      </c>
      <c r="C21" s="4">
        <f ca="1"/>
        <v>43291</v>
      </c>
      <c r="D21" s="4">
        <f ca="1"/>
        <v>43292</v>
      </c>
      <c r="E21" s="4">
        <f ca="1"/>
        <v>43293</v>
      </c>
      <c r="F21" s="4">
        <f ca="1"/>
        <v>43294</v>
      </c>
      <c r="G21" s="4">
        <f ca="1"/>
        <v>43295</v>
      </c>
      <c r="H21" s="77">
        <f ca="1"/>
        <v>43296</v>
      </c>
    </row>
    <row r="22" spans="1:8" ht="56.25" customHeight="1" x14ac:dyDescent="0.3">
      <c r="B22" s="8"/>
      <c r="C22" s="8"/>
      <c r="D22" s="8"/>
      <c r="E22" s="8"/>
      <c r="F22" s="8"/>
      <c r="G22" s="8"/>
      <c r="H22" s="78"/>
    </row>
    <row r="23" spans="1:8" ht="16.5" customHeight="1" x14ac:dyDescent="0.3">
      <c r="B23" s="4">
        <f t="array" aca="1" ref="B23:H23" ca="1">Days+22+DATE(Calendar2Year,Calendar2MonthOption,1)-WEEKDAY(DATE(Calendar2Year,Calendar2MonthOption,1),WeekdayOption)</f>
        <v>43297</v>
      </c>
      <c r="C23" s="4">
        <f ca="1"/>
        <v>43298</v>
      </c>
      <c r="D23" s="4">
        <f ca="1"/>
        <v>43299</v>
      </c>
      <c r="E23" s="4">
        <f ca="1"/>
        <v>43300</v>
      </c>
      <c r="F23" s="4">
        <f ca="1"/>
        <v>43301</v>
      </c>
      <c r="G23" s="4">
        <f ca="1"/>
        <v>43302</v>
      </c>
      <c r="H23" s="77">
        <f ca="1"/>
        <v>43303</v>
      </c>
    </row>
    <row r="24" spans="1:8" ht="56.25" customHeight="1" x14ac:dyDescent="0.3">
      <c r="B24" s="8"/>
      <c r="C24" s="8"/>
      <c r="D24" s="30" t="s">
        <v>22</v>
      </c>
      <c r="E24" s="8"/>
      <c r="F24" s="8"/>
      <c r="G24" s="8"/>
      <c r="H24" s="78"/>
    </row>
    <row r="25" spans="1:8" ht="16.5" customHeight="1" x14ac:dyDescent="0.3">
      <c r="B25" s="4">
        <f t="array" aca="1" ref="B25:H25" ca="1">Days+29+DATE(Calendar2Year,Calendar2MonthOption,1)-WEEKDAY(DATE(Calendar2Year,Calendar2MonthOption,1),WeekdayOption)</f>
        <v>43304</v>
      </c>
      <c r="C25" s="4">
        <f ca="1"/>
        <v>43305</v>
      </c>
      <c r="D25" s="4">
        <f ca="1"/>
        <v>43306</v>
      </c>
      <c r="E25" s="4">
        <f ca="1"/>
        <v>43307</v>
      </c>
      <c r="F25" s="4">
        <f ca="1"/>
        <v>43308</v>
      </c>
      <c r="G25" s="4">
        <f ca="1"/>
        <v>43309</v>
      </c>
      <c r="H25" s="77">
        <f ca="1"/>
        <v>43310</v>
      </c>
    </row>
    <row r="26" spans="1:8" ht="57" customHeight="1" x14ac:dyDescent="0.3">
      <c r="B26" s="86" t="s">
        <v>127</v>
      </c>
      <c r="C26" s="8"/>
      <c r="D26" s="13" t="s">
        <v>23</v>
      </c>
      <c r="E26" s="8"/>
      <c r="F26" s="8"/>
      <c r="G26" s="99"/>
      <c r="H26" s="79"/>
    </row>
    <row r="27" spans="1:8" ht="16.5" customHeight="1" x14ac:dyDescent="0.3">
      <c r="B27" s="4">
        <f t="array" aca="1" ref="B27:C27" ca="1">Days+36+DATE(Calendar2Year,Calendar2MonthOption,1)-WEEKDAY(DATE(Calendar2Year,Calendar2MonthOption,1),WeekdayOption)</f>
        <v>43311</v>
      </c>
      <c r="C27" s="4">
        <f ca="1"/>
        <v>43312</v>
      </c>
      <c r="D27" s="119" t="s">
        <v>0</v>
      </c>
      <c r="E27" s="119"/>
      <c r="F27" s="119"/>
      <c r="G27" s="119"/>
      <c r="H27" s="119"/>
    </row>
    <row r="28" spans="1:8" ht="63.75" customHeight="1" x14ac:dyDescent="0.3">
      <c r="B28" s="8"/>
      <c r="C28" s="8"/>
      <c r="D28" s="118"/>
      <c r="E28" s="118"/>
      <c r="F28" s="118"/>
      <c r="G28" s="118"/>
      <c r="H28" s="118"/>
    </row>
    <row r="29" spans="1:8" ht="54" customHeight="1" x14ac:dyDescent="0.7">
      <c r="A29" s="2"/>
      <c r="B29" s="1">
        <f ca="1">YEAR(DATE(Calendar2Year,Calendar2MonthOption+1,1))</f>
        <v>2018</v>
      </c>
      <c r="C29" s="114" t="str">
        <f ca="1">TEXT(DATE(Calendar2Year,Calendar2MonthOption+1,1),"mmmm")</f>
        <v>August</v>
      </c>
      <c r="D29" s="114"/>
      <c r="E29" s="114"/>
      <c r="F29" s="7"/>
      <c r="G29" s="7"/>
    </row>
    <row r="30" spans="1:8" ht="14.25" customHeight="1" x14ac:dyDescent="0.3">
      <c r="A30" s="3"/>
      <c r="B30" s="5" t="str">
        <f ca="1">UPPER(TEXT(B31,"dddd"))</f>
        <v>MONDAY</v>
      </c>
      <c r="C30" s="6" t="str">
        <f t="shared" ref="C30" ca="1" si="2">UPPER(TEXT(C31,"dddd"))</f>
        <v>TUESDAY</v>
      </c>
      <c r="D30" s="5" t="str">
        <f t="shared" ref="D30" ca="1" si="3">UPPER(TEXT(D31,"dddd"))</f>
        <v>WEDNESDAY</v>
      </c>
      <c r="E30" s="6" t="str">
        <f t="shared" ref="E30" ca="1" si="4">UPPER(TEXT(E31,"dddd"))</f>
        <v>THURSDAY</v>
      </c>
      <c r="F30" s="5" t="str">
        <f t="shared" ref="F30" ca="1" si="5">UPPER(TEXT(F31,"dddd"))</f>
        <v>FRIDAY</v>
      </c>
      <c r="G30" s="6" t="str">
        <f t="shared" ref="G30" ca="1" si="6">UPPER(TEXT(G31,"dddd"))</f>
        <v>SATURDAY</v>
      </c>
      <c r="H30" s="90" t="str">
        <f t="shared" ref="H30" ca="1" si="7">UPPER(TEXT(H31,"dddd"))</f>
        <v>SUNDAY</v>
      </c>
    </row>
    <row r="31" spans="1:8" ht="16.5" customHeight="1" x14ac:dyDescent="0.3">
      <c r="B31" s="4">
        <f t="array" aca="1" ref="B31:H31" ca="1">Days+1+DATE(Calendar3Year,Calendar3MonthOption,1)-WEEKDAY(DATE(Calendar3Year,Calendar3MonthOption,1),WeekdayOption)</f>
        <v>43311</v>
      </c>
      <c r="C31" s="4">
        <f ca="1"/>
        <v>43312</v>
      </c>
      <c r="D31" s="4">
        <f ca="1"/>
        <v>43313</v>
      </c>
      <c r="E31" s="4">
        <f ca="1"/>
        <v>43314</v>
      </c>
      <c r="F31" s="4">
        <f ca="1"/>
        <v>43315</v>
      </c>
      <c r="G31" s="4">
        <f ca="1"/>
        <v>43316</v>
      </c>
      <c r="H31" s="91">
        <f ca="1"/>
        <v>43317</v>
      </c>
    </row>
    <row r="32" spans="1:8" ht="56.25" customHeight="1" x14ac:dyDescent="0.3">
      <c r="B32" s="8"/>
      <c r="C32" s="8"/>
      <c r="D32" s="34"/>
      <c r="E32" s="8"/>
      <c r="F32" s="8"/>
      <c r="G32" s="8"/>
      <c r="H32" s="78"/>
    </row>
    <row r="33" spans="1:8" ht="16.5" customHeight="1" x14ac:dyDescent="0.3">
      <c r="B33" s="4">
        <f t="array" aca="1" ref="B33:H33" ca="1">Days+8+DATE(Calendar3Year,Calendar3MonthOption,1)-WEEKDAY(DATE(Calendar3Year,Calendar3MonthOption,1),WeekdayOption)</f>
        <v>43318</v>
      </c>
      <c r="C33" s="4">
        <f ca="1"/>
        <v>43319</v>
      </c>
      <c r="D33" s="4">
        <f ca="1"/>
        <v>43320</v>
      </c>
      <c r="E33" s="4">
        <f ca="1"/>
        <v>43321</v>
      </c>
      <c r="F33" s="4">
        <f ca="1"/>
        <v>43322</v>
      </c>
      <c r="G33" s="4">
        <f ca="1"/>
        <v>43323</v>
      </c>
      <c r="H33" s="77">
        <f ca="1"/>
        <v>43324</v>
      </c>
    </row>
    <row r="34" spans="1:8" ht="56.25" customHeight="1" x14ac:dyDescent="0.3">
      <c r="B34" s="106" t="s">
        <v>155</v>
      </c>
      <c r="C34" s="82" t="s">
        <v>24</v>
      </c>
      <c r="D34" s="8"/>
      <c r="E34" s="8"/>
      <c r="F34" s="8"/>
      <c r="G34" s="34"/>
      <c r="H34" s="78"/>
    </row>
    <row r="35" spans="1:8" ht="16.5" customHeight="1" x14ac:dyDescent="0.3">
      <c r="B35" s="4">
        <f t="array" aca="1" ref="B35:H35" ca="1">Days+15+DATE(Calendar3Year,Calendar3MonthOption,1)-WEEKDAY(DATE(Calendar3Year,Calendar3MonthOption,1),WeekdayOption)</f>
        <v>43325</v>
      </c>
      <c r="C35" s="4">
        <f ca="1"/>
        <v>43326</v>
      </c>
      <c r="D35" s="4">
        <f ca="1"/>
        <v>43327</v>
      </c>
      <c r="E35" s="4">
        <f ca="1"/>
        <v>43328</v>
      </c>
      <c r="F35" s="4">
        <f ca="1"/>
        <v>43329</v>
      </c>
      <c r="G35" s="4">
        <f ca="1"/>
        <v>43330</v>
      </c>
      <c r="H35" s="77">
        <f ca="1"/>
        <v>43331</v>
      </c>
    </row>
    <row r="36" spans="1:8" ht="56.25" customHeight="1" x14ac:dyDescent="0.3">
      <c r="B36" s="8"/>
      <c r="C36" s="8"/>
      <c r="D36" s="26" t="s">
        <v>37</v>
      </c>
      <c r="E36" s="8"/>
      <c r="F36" s="9" t="s">
        <v>18</v>
      </c>
      <c r="G36" s="8"/>
      <c r="H36" s="78"/>
    </row>
    <row r="37" spans="1:8" ht="16.5" customHeight="1" x14ac:dyDescent="0.3">
      <c r="B37" s="4">
        <f t="array" aca="1" ref="B37:H37" ca="1">Days+22+DATE(Calendar3Year,Calendar3MonthOption,1)-WEEKDAY(DATE(Calendar3Year,Calendar3MonthOption,1),WeekdayOption)</f>
        <v>43332</v>
      </c>
      <c r="C37" s="4">
        <f ca="1"/>
        <v>43333</v>
      </c>
      <c r="D37" s="4">
        <f ca="1"/>
        <v>43334</v>
      </c>
      <c r="E37" s="4">
        <f ca="1"/>
        <v>43335</v>
      </c>
      <c r="F37" s="4">
        <f ca="1"/>
        <v>43336</v>
      </c>
      <c r="G37" s="4">
        <f ca="1"/>
        <v>43337</v>
      </c>
      <c r="H37" s="77">
        <f ca="1"/>
        <v>43338</v>
      </c>
    </row>
    <row r="38" spans="1:8" ht="56.25" customHeight="1" x14ac:dyDescent="0.3">
      <c r="B38" s="8"/>
      <c r="C38" s="8"/>
      <c r="D38" s="9"/>
      <c r="E38" s="8"/>
      <c r="F38" s="8"/>
      <c r="G38" s="8"/>
      <c r="H38" s="78" t="s">
        <v>27</v>
      </c>
    </row>
    <row r="39" spans="1:8" ht="16.5" customHeight="1" x14ac:dyDescent="0.3">
      <c r="B39" s="4">
        <f t="array" aca="1" ref="B39:H39" ca="1">Days+29+DATE(Calendar3Year,Calendar3MonthOption,1)-WEEKDAY(DATE(Calendar3Year,Calendar3MonthOption,1),WeekdayOption)</f>
        <v>43339</v>
      </c>
      <c r="C39" s="4">
        <f ca="1"/>
        <v>43340</v>
      </c>
      <c r="D39" s="4">
        <f ca="1"/>
        <v>43341</v>
      </c>
      <c r="E39" s="4">
        <f ca="1"/>
        <v>43342</v>
      </c>
      <c r="F39" s="4">
        <f ca="1"/>
        <v>43343</v>
      </c>
      <c r="G39" s="4">
        <f ca="1"/>
        <v>43344</v>
      </c>
      <c r="H39" s="77">
        <f ca="1"/>
        <v>43345</v>
      </c>
    </row>
    <row r="40" spans="1:8" ht="57" customHeight="1" x14ac:dyDescent="0.3">
      <c r="B40" s="8"/>
      <c r="C40" s="8"/>
      <c r="D40" s="8"/>
      <c r="E40" s="8"/>
      <c r="F40" s="8"/>
      <c r="G40" s="8"/>
      <c r="H40" s="79"/>
    </row>
    <row r="41" spans="1:8" ht="16.5" customHeight="1" x14ac:dyDescent="0.3">
      <c r="B41" s="4">
        <f t="array" aca="1" ref="B41:C41" ca="1">Days+36+DATE(Calendar3Year,Calendar3MonthOption,1)-WEEKDAY(DATE(Calendar3Year,Calendar3MonthOption,1),WeekdayOption)</f>
        <v>43346</v>
      </c>
      <c r="C41" s="4">
        <f ca="1"/>
        <v>43347</v>
      </c>
      <c r="D41" s="119" t="s">
        <v>0</v>
      </c>
      <c r="E41" s="119"/>
      <c r="F41" s="119"/>
      <c r="G41" s="119"/>
      <c r="H41" s="119"/>
    </row>
    <row r="42" spans="1:8" ht="63.75" customHeight="1" x14ac:dyDescent="0.3">
      <c r="B42" s="8"/>
      <c r="C42" s="8"/>
      <c r="D42" s="118"/>
      <c r="E42" s="118"/>
      <c r="F42" s="118"/>
      <c r="G42" s="118"/>
      <c r="H42" s="118"/>
    </row>
    <row r="43" spans="1:8" ht="54" customHeight="1" x14ac:dyDescent="0.7">
      <c r="A43" s="2"/>
      <c r="B43" s="1">
        <f ca="1">YEAR(DATE(Calendar3Year,Calendar3MonthOption+1,1))</f>
        <v>2018</v>
      </c>
      <c r="C43" s="114" t="str">
        <f ca="1">TEXT(DATE(Calendar3Year,Calendar3MonthOption+1,1),"mmmm")</f>
        <v>September</v>
      </c>
      <c r="D43" s="114"/>
      <c r="E43" s="114"/>
      <c r="F43" s="7"/>
      <c r="G43" s="7"/>
    </row>
    <row r="44" spans="1:8" ht="14.25" customHeight="1" x14ac:dyDescent="0.3">
      <c r="A44" s="3"/>
      <c r="B44" s="5" t="str">
        <f ca="1">UPPER(TEXT(B45,"dddd"))</f>
        <v>MONDAY</v>
      </c>
      <c r="C44" s="6" t="str">
        <f t="shared" ref="C44" ca="1" si="8">UPPER(TEXT(C45,"dddd"))</f>
        <v>TUESDAY</v>
      </c>
      <c r="D44" s="5" t="str">
        <f t="shared" ref="D44" ca="1" si="9">UPPER(TEXT(D45,"dddd"))</f>
        <v>WEDNESDAY</v>
      </c>
      <c r="E44" s="6" t="str">
        <f t="shared" ref="E44" ca="1" si="10">UPPER(TEXT(E45,"dddd"))</f>
        <v>THURSDAY</v>
      </c>
      <c r="F44" s="5" t="str">
        <f t="shared" ref="F44" ca="1" si="11">UPPER(TEXT(F45,"dddd"))</f>
        <v>FRIDAY</v>
      </c>
      <c r="G44" s="6" t="str">
        <f t="shared" ref="G44" ca="1" si="12">UPPER(TEXT(G45,"dddd"))</f>
        <v>SATURDAY</v>
      </c>
      <c r="H44" s="90" t="str">
        <f t="shared" ref="H44" ca="1" si="13">UPPER(TEXT(H45,"dddd"))</f>
        <v>SUNDAY</v>
      </c>
    </row>
    <row r="45" spans="1:8" ht="16.5" customHeight="1" x14ac:dyDescent="0.3">
      <c r="B45" s="4">
        <f t="array" aca="1" ref="B45:H45" ca="1">Days+1+DATE(Calendar4Year,Calendar4MonthOption,1)-WEEKDAY(DATE(Calendar4Year,Calendar4MonthOption,1),WeekdayOption)</f>
        <v>43339</v>
      </c>
      <c r="C45" s="4">
        <f ca="1"/>
        <v>43340</v>
      </c>
      <c r="D45" s="4">
        <f ca="1"/>
        <v>43341</v>
      </c>
      <c r="E45" s="4">
        <f ca="1"/>
        <v>43342</v>
      </c>
      <c r="F45" s="4">
        <f ca="1"/>
        <v>43343</v>
      </c>
      <c r="G45" s="4">
        <f ca="1"/>
        <v>43344</v>
      </c>
      <c r="H45" s="91">
        <f ca="1"/>
        <v>43345</v>
      </c>
    </row>
    <row r="46" spans="1:8" ht="56.25" customHeight="1" x14ac:dyDescent="0.3">
      <c r="B46" s="8"/>
      <c r="C46" s="8"/>
      <c r="D46" s="8"/>
      <c r="E46" s="8"/>
      <c r="F46" s="8"/>
      <c r="G46" s="14" t="s">
        <v>34</v>
      </c>
      <c r="H46" s="78"/>
    </row>
    <row r="47" spans="1:8" ht="16.5" customHeight="1" x14ac:dyDescent="0.3">
      <c r="B47" s="4">
        <f t="array" aca="1" ref="B47:H47" ca="1">Days+8+DATE(Calendar4Year,Calendar4MonthOption,1)-WEEKDAY(DATE(Calendar4Year,Calendar4MonthOption,1),WeekdayOption)</f>
        <v>43346</v>
      </c>
      <c r="C47" s="4">
        <f ca="1"/>
        <v>43347</v>
      </c>
      <c r="D47" s="4">
        <f ca="1"/>
        <v>43348</v>
      </c>
      <c r="E47" s="4">
        <f ca="1"/>
        <v>43349</v>
      </c>
      <c r="F47" s="4">
        <f ca="1"/>
        <v>43350</v>
      </c>
      <c r="G47" s="4">
        <f ca="1"/>
        <v>43351</v>
      </c>
      <c r="H47" s="77">
        <f ca="1"/>
        <v>43352</v>
      </c>
    </row>
    <row r="48" spans="1:8" ht="56.25" customHeight="1" x14ac:dyDescent="0.3">
      <c r="B48" s="8" t="s">
        <v>26</v>
      </c>
      <c r="C48" s="8"/>
      <c r="D48" s="107" t="s">
        <v>28</v>
      </c>
      <c r="E48" s="8"/>
      <c r="F48" s="8"/>
      <c r="G48" s="25" t="s">
        <v>19</v>
      </c>
      <c r="H48" s="78"/>
    </row>
    <row r="49" spans="1:8" ht="16.5" customHeight="1" x14ac:dyDescent="0.3">
      <c r="B49" s="4">
        <f t="array" aca="1" ref="B49:H49" ca="1">Days+15+DATE(Calendar4Year,Calendar4MonthOption,1)-WEEKDAY(DATE(Calendar4Year,Calendar4MonthOption,1),WeekdayOption)</f>
        <v>43353</v>
      </c>
      <c r="C49" s="4">
        <f ca="1"/>
        <v>43354</v>
      </c>
      <c r="D49" s="4">
        <f ca="1"/>
        <v>43355</v>
      </c>
      <c r="E49" s="4">
        <f ca="1"/>
        <v>43356</v>
      </c>
      <c r="F49" s="4">
        <f ca="1"/>
        <v>43357</v>
      </c>
      <c r="G49" s="4">
        <f ca="1"/>
        <v>43358</v>
      </c>
      <c r="H49" s="77">
        <f ca="1"/>
        <v>43359</v>
      </c>
    </row>
    <row r="50" spans="1:8" ht="56.25" customHeight="1" x14ac:dyDescent="0.3">
      <c r="B50" s="14" t="s">
        <v>40</v>
      </c>
      <c r="C50" s="24" t="s">
        <v>29</v>
      </c>
      <c r="D50" s="8"/>
      <c r="E50" s="9"/>
      <c r="F50" s="27" t="s">
        <v>4</v>
      </c>
      <c r="G50" s="27" t="s">
        <v>4</v>
      </c>
      <c r="H50" s="78"/>
    </row>
    <row r="51" spans="1:8" ht="16.5" customHeight="1" x14ac:dyDescent="0.3">
      <c r="B51" s="4">
        <f t="array" aca="1" ref="B51:H51" ca="1">Days+22+DATE(Calendar4Year,Calendar4MonthOption,1)-WEEKDAY(DATE(Calendar4Year,Calendar4MonthOption,1),WeekdayOption)</f>
        <v>43360</v>
      </c>
      <c r="C51" s="4">
        <f ca="1"/>
        <v>43361</v>
      </c>
      <c r="D51" s="4">
        <f ca="1"/>
        <v>43362</v>
      </c>
      <c r="E51" s="4">
        <f ca="1"/>
        <v>43363</v>
      </c>
      <c r="F51" s="4">
        <f ca="1"/>
        <v>43364</v>
      </c>
      <c r="G51" s="4">
        <f ca="1"/>
        <v>43365</v>
      </c>
      <c r="H51" s="77">
        <f ca="1"/>
        <v>43366</v>
      </c>
    </row>
    <row r="52" spans="1:8" ht="56.25" customHeight="1" x14ac:dyDescent="0.3">
      <c r="B52" s="8"/>
      <c r="C52" s="8"/>
      <c r="D52" s="8"/>
      <c r="E52" s="9"/>
      <c r="F52" s="8"/>
      <c r="G52" s="8"/>
      <c r="H52" s="80" t="s">
        <v>25</v>
      </c>
    </row>
    <row r="53" spans="1:8" ht="16.5" customHeight="1" x14ac:dyDescent="0.3">
      <c r="B53" s="4">
        <f t="array" aca="1" ref="B53:H53" ca="1">Days+29+DATE(Calendar4Year,Calendar4MonthOption,1)-WEEKDAY(DATE(Calendar4Year,Calendar4MonthOption,1),WeekdayOption)</f>
        <v>43367</v>
      </c>
      <c r="C53" s="4">
        <f ca="1"/>
        <v>43368</v>
      </c>
      <c r="D53" s="4">
        <f ca="1"/>
        <v>43369</v>
      </c>
      <c r="E53" s="4">
        <f ca="1"/>
        <v>43370</v>
      </c>
      <c r="F53" s="4">
        <f ca="1"/>
        <v>43371</v>
      </c>
      <c r="G53" s="4">
        <f ca="1"/>
        <v>43372</v>
      </c>
      <c r="H53" s="77">
        <f ca="1"/>
        <v>43373</v>
      </c>
    </row>
    <row r="54" spans="1:8" ht="57" customHeight="1" x14ac:dyDescent="0.3">
      <c r="B54" s="23" t="s">
        <v>30</v>
      </c>
      <c r="C54" s="23" t="s">
        <v>30</v>
      </c>
      <c r="D54" s="23" t="s">
        <v>30</v>
      </c>
      <c r="E54" s="23" t="s">
        <v>30</v>
      </c>
      <c r="F54" s="23" t="s">
        <v>30</v>
      </c>
      <c r="G54" s="87" t="s">
        <v>128</v>
      </c>
      <c r="H54" s="79"/>
    </row>
    <row r="55" spans="1:8" ht="16.5" customHeight="1" x14ac:dyDescent="0.3">
      <c r="B55" s="4">
        <f t="array" aca="1" ref="B55:C55" ca="1">Days+36+DATE(Calendar4Year,Calendar4MonthOption,1)-WEEKDAY(DATE(Calendar4Year,Calendar4MonthOption,1),WeekdayOption)</f>
        <v>43374</v>
      </c>
      <c r="C55" s="4">
        <f ca="1"/>
        <v>43375</v>
      </c>
      <c r="D55" s="115" t="s">
        <v>0</v>
      </c>
      <c r="E55" s="116"/>
      <c r="F55" s="116"/>
      <c r="G55" s="116"/>
      <c r="H55" s="116"/>
    </row>
    <row r="56" spans="1:8" ht="63.75" customHeight="1" x14ac:dyDescent="0.3">
      <c r="B56" s="8"/>
      <c r="C56" s="8"/>
      <c r="D56" s="118"/>
      <c r="E56" s="118"/>
      <c r="F56" s="118"/>
      <c r="G56" s="118"/>
      <c r="H56" s="118"/>
    </row>
    <row r="57" spans="1:8" ht="54" customHeight="1" x14ac:dyDescent="0.7">
      <c r="A57" s="2"/>
      <c r="B57" s="1">
        <f ca="1">YEAR(DATE(Calendar4Year,Calendar4MonthOption+1,1))</f>
        <v>2018</v>
      </c>
      <c r="C57" s="114" t="str">
        <f ca="1">TEXT(DATE(Calendar4Year,Calendar4MonthOption+1,1),"mmmm")</f>
        <v>October</v>
      </c>
      <c r="D57" s="114"/>
      <c r="E57" s="114"/>
      <c r="F57" s="7"/>
      <c r="G57" s="7"/>
    </row>
    <row r="58" spans="1:8" ht="14.25" customHeight="1" x14ac:dyDescent="0.3">
      <c r="A58" s="3"/>
      <c r="B58" s="5" t="str">
        <f ca="1">UPPER(TEXT(B59,"dddd"))</f>
        <v>MONDAY</v>
      </c>
      <c r="C58" s="6" t="str">
        <f t="shared" ref="C58" ca="1" si="14">UPPER(TEXT(C59,"dddd"))</f>
        <v>TUESDAY</v>
      </c>
      <c r="D58" s="5" t="str">
        <f t="shared" ref="D58" ca="1" si="15">UPPER(TEXT(D59,"dddd"))</f>
        <v>WEDNESDAY</v>
      </c>
      <c r="E58" s="6" t="str">
        <f t="shared" ref="E58" ca="1" si="16">UPPER(TEXT(E59,"dddd"))</f>
        <v>THURSDAY</v>
      </c>
      <c r="F58" s="5" t="str">
        <f t="shared" ref="F58" ca="1" si="17">UPPER(TEXT(F59,"dddd"))</f>
        <v>FRIDAY</v>
      </c>
      <c r="G58" s="6" t="str">
        <f t="shared" ref="G58" ca="1" si="18">UPPER(TEXT(G59,"dddd"))</f>
        <v>SATURDAY</v>
      </c>
      <c r="H58" s="90" t="str">
        <f t="shared" ref="H58" ca="1" si="19">UPPER(TEXT(H59,"dddd"))</f>
        <v>SUNDAY</v>
      </c>
    </row>
    <row r="59" spans="1:8" ht="16.5" customHeight="1" x14ac:dyDescent="0.3">
      <c r="B59" s="4">
        <f t="array" aca="1" ref="B59:H59" ca="1">Days+1+DATE(Calendar5Year,Calendar5MonthOption,1)-WEEKDAY(DATE(Calendar5Year,Calendar5MonthOption,1),WeekdayOption)</f>
        <v>43374</v>
      </c>
      <c r="C59" s="4">
        <f ca="1"/>
        <v>43375</v>
      </c>
      <c r="D59" s="4">
        <f ca="1"/>
        <v>43376</v>
      </c>
      <c r="E59" s="4">
        <f ca="1"/>
        <v>43377</v>
      </c>
      <c r="F59" s="4">
        <f ca="1"/>
        <v>43378</v>
      </c>
      <c r="G59" s="4">
        <f ca="1"/>
        <v>43379</v>
      </c>
      <c r="H59" s="91">
        <f ca="1"/>
        <v>43380</v>
      </c>
    </row>
    <row r="60" spans="1:8" ht="56.25" customHeight="1" x14ac:dyDescent="0.3">
      <c r="B60" s="8"/>
      <c r="C60" s="10" t="s">
        <v>16</v>
      </c>
      <c r="D60" s="8"/>
      <c r="E60" s="15" t="s">
        <v>35</v>
      </c>
      <c r="F60" s="8"/>
      <c r="G60" s="28" t="s">
        <v>33</v>
      </c>
      <c r="H60" s="78"/>
    </row>
    <row r="61" spans="1:8" ht="16.5" customHeight="1" x14ac:dyDescent="0.3">
      <c r="B61" s="4">
        <f t="array" aca="1" ref="B61:H61" ca="1">Days+8+DATE(Calendar5Year,Calendar5MonthOption,1)-WEEKDAY(DATE(Calendar5Year,Calendar5MonthOption,1),WeekdayOption)</f>
        <v>43381</v>
      </c>
      <c r="C61" s="4">
        <f ca="1"/>
        <v>43382</v>
      </c>
      <c r="D61" s="4">
        <f ca="1"/>
        <v>43383</v>
      </c>
      <c r="E61" s="4">
        <f ca="1"/>
        <v>43384</v>
      </c>
      <c r="F61" s="4">
        <f ca="1"/>
        <v>43385</v>
      </c>
      <c r="G61" s="4">
        <f ca="1"/>
        <v>43386</v>
      </c>
      <c r="H61" s="77">
        <f ca="1"/>
        <v>43387</v>
      </c>
    </row>
    <row r="62" spans="1:8" ht="56.25" customHeight="1" x14ac:dyDescent="0.3">
      <c r="B62" s="8"/>
      <c r="C62" s="8"/>
      <c r="D62" s="8"/>
      <c r="E62" s="8"/>
      <c r="F62" s="8"/>
      <c r="G62" s="105" t="s">
        <v>138</v>
      </c>
      <c r="H62" s="78"/>
    </row>
    <row r="63" spans="1:8" ht="16.5" customHeight="1" x14ac:dyDescent="0.3">
      <c r="B63" s="4">
        <f t="array" aca="1" ref="B63:H63" ca="1">Days+15+DATE(Calendar5Year,Calendar5MonthOption,1)-WEEKDAY(DATE(Calendar5Year,Calendar5MonthOption,1),WeekdayOption)</f>
        <v>43388</v>
      </c>
      <c r="C63" s="4">
        <f ca="1"/>
        <v>43389</v>
      </c>
      <c r="D63" s="4">
        <f ca="1"/>
        <v>43390</v>
      </c>
      <c r="E63" s="4">
        <f ca="1"/>
        <v>43391</v>
      </c>
      <c r="F63" s="4">
        <f ca="1"/>
        <v>43392</v>
      </c>
      <c r="G63" s="4">
        <f ca="1"/>
        <v>43393</v>
      </c>
      <c r="H63" s="77">
        <f ca="1"/>
        <v>43394</v>
      </c>
    </row>
    <row r="64" spans="1:8" ht="56.25" customHeight="1" x14ac:dyDescent="0.3">
      <c r="B64" s="32" t="s">
        <v>150</v>
      </c>
      <c r="C64" s="32" t="s">
        <v>151</v>
      </c>
      <c r="D64" s="32" t="s">
        <v>151</v>
      </c>
      <c r="E64" s="9"/>
      <c r="F64" s="32" t="s">
        <v>151</v>
      </c>
      <c r="G64" s="32" t="s">
        <v>151</v>
      </c>
      <c r="H64" s="78"/>
    </row>
    <row r="65" spans="1:8" ht="16.5" customHeight="1" x14ac:dyDescent="0.3">
      <c r="B65" s="4">
        <f t="array" aca="1" ref="B65:H65" ca="1">Days+22+DATE(Calendar5Year,Calendar5MonthOption,1)-WEEKDAY(DATE(Calendar5Year,Calendar5MonthOption,1),WeekdayOption)</f>
        <v>43395</v>
      </c>
      <c r="C65" s="4">
        <f ca="1"/>
        <v>43396</v>
      </c>
      <c r="D65" s="4">
        <f ca="1"/>
        <v>43397</v>
      </c>
      <c r="E65" s="4">
        <f ca="1"/>
        <v>43398</v>
      </c>
      <c r="F65" s="4">
        <f ca="1"/>
        <v>43399</v>
      </c>
      <c r="G65" s="4">
        <f ca="1"/>
        <v>43400</v>
      </c>
      <c r="H65" s="77">
        <f ca="1"/>
        <v>43401</v>
      </c>
    </row>
    <row r="66" spans="1:8" ht="56.25" customHeight="1" x14ac:dyDescent="0.3">
      <c r="B66" s="32" t="s">
        <v>151</v>
      </c>
      <c r="C66" s="32" t="s">
        <v>154</v>
      </c>
      <c r="D66" s="31"/>
      <c r="E66" s="24" t="s">
        <v>153</v>
      </c>
      <c r="F66" s="24" t="s">
        <v>152</v>
      </c>
      <c r="G66" s="24" t="s">
        <v>152</v>
      </c>
      <c r="H66" s="78"/>
    </row>
    <row r="67" spans="1:8" ht="16.5" customHeight="1" x14ac:dyDescent="0.3">
      <c r="B67" s="4">
        <f t="array" aca="1" ref="B67:H67" ca="1">Days+29+DATE(Calendar5Year,Calendar5MonthOption,1)-WEEKDAY(DATE(Calendar5Year,Calendar5MonthOption,1),WeekdayOption)</f>
        <v>43402</v>
      </c>
      <c r="C67" s="4">
        <f ca="1"/>
        <v>43403</v>
      </c>
      <c r="D67" s="4">
        <f ca="1"/>
        <v>43404</v>
      </c>
      <c r="E67" s="4">
        <f ca="1"/>
        <v>43405</v>
      </c>
      <c r="F67" s="4">
        <f ca="1"/>
        <v>43406</v>
      </c>
      <c r="G67" s="4">
        <f ca="1"/>
        <v>43407</v>
      </c>
      <c r="H67" s="77">
        <f ca="1"/>
        <v>43408</v>
      </c>
    </row>
    <row r="68" spans="1:8" ht="57" customHeight="1" x14ac:dyDescent="0.3">
      <c r="B68" s="24" t="s">
        <v>152</v>
      </c>
      <c r="C68" s="24" t="s">
        <v>152</v>
      </c>
      <c r="D68" s="24" t="s">
        <v>152</v>
      </c>
      <c r="E68" s="8"/>
      <c r="F68" s="8"/>
      <c r="G68" s="8"/>
      <c r="H68" s="79"/>
    </row>
    <row r="69" spans="1:8" ht="16.5" customHeight="1" x14ac:dyDescent="0.3">
      <c r="B69" s="4">
        <f t="array" aca="1" ref="B69:C69" ca="1">Days+36+DATE(Calendar5Year,Calendar5MonthOption,1)-WEEKDAY(DATE(Calendar5Year,Calendar5MonthOption,1),WeekdayOption)</f>
        <v>43409</v>
      </c>
      <c r="C69" s="4">
        <f ca="1"/>
        <v>43410</v>
      </c>
      <c r="D69" s="115" t="s">
        <v>0</v>
      </c>
      <c r="E69" s="116"/>
      <c r="F69" s="116"/>
      <c r="G69" s="116"/>
      <c r="H69" s="116"/>
    </row>
    <row r="70" spans="1:8" ht="63.75" customHeight="1" x14ac:dyDescent="0.3">
      <c r="B70" s="8"/>
      <c r="C70" s="8"/>
      <c r="D70" s="118"/>
      <c r="E70" s="118"/>
      <c r="F70" s="118"/>
      <c r="G70" s="118"/>
      <c r="H70" s="118"/>
    </row>
    <row r="71" spans="1:8" ht="54" customHeight="1" x14ac:dyDescent="0.7">
      <c r="A71" s="2"/>
      <c r="B71" s="1">
        <f ca="1">YEAR(DATE(Calendar5Year,Calendar5MonthOption+1,1))</f>
        <v>2018</v>
      </c>
      <c r="C71" s="114" t="str">
        <f ca="1">TEXT(DATE(Calendar5Year,Calendar5MonthOption+1,1),"mmmm")</f>
        <v>November</v>
      </c>
      <c r="D71" s="114"/>
      <c r="E71" s="114"/>
      <c r="F71" s="7"/>
      <c r="G71" s="7"/>
    </row>
    <row r="72" spans="1:8" ht="14.25" customHeight="1" x14ac:dyDescent="0.3">
      <c r="A72" s="3"/>
      <c r="B72" s="5" t="str">
        <f ca="1">UPPER(TEXT(B73,"dddd"))</f>
        <v>MONDAY</v>
      </c>
      <c r="C72" s="6" t="str">
        <f t="shared" ref="C72" ca="1" si="20">UPPER(TEXT(C73,"dddd"))</f>
        <v>TUESDAY</v>
      </c>
      <c r="D72" s="5" t="str">
        <f t="shared" ref="D72" ca="1" si="21">UPPER(TEXT(D73,"dddd"))</f>
        <v>WEDNESDAY</v>
      </c>
      <c r="E72" s="6" t="str">
        <f t="shared" ref="E72" ca="1" si="22">UPPER(TEXT(E73,"dddd"))</f>
        <v>THURSDAY</v>
      </c>
      <c r="F72" s="5" t="str">
        <f t="shared" ref="F72" ca="1" si="23">UPPER(TEXT(F73,"dddd"))</f>
        <v>FRIDAY</v>
      </c>
      <c r="G72" s="6" t="str">
        <f t="shared" ref="G72" ca="1" si="24">UPPER(TEXT(G73,"dddd"))</f>
        <v>SATURDAY</v>
      </c>
      <c r="H72" s="90" t="str">
        <f t="shared" ref="H72" ca="1" si="25">UPPER(TEXT(H73,"dddd"))</f>
        <v>SUNDAY</v>
      </c>
    </row>
    <row r="73" spans="1:8" ht="16.5" customHeight="1" x14ac:dyDescent="0.3">
      <c r="B73" s="4">
        <f t="array" aca="1" ref="B73:H73" ca="1">Days+1+DATE(Calendar6Year,Calendar6MonthOption,1)-WEEKDAY(DATE(Calendar6Year,Calendar6MonthOption,1),WeekdayOption)</f>
        <v>43402</v>
      </c>
      <c r="C73" s="4">
        <f ca="1"/>
        <v>43403</v>
      </c>
      <c r="D73" s="4">
        <f ca="1"/>
        <v>43404</v>
      </c>
      <c r="E73" s="4">
        <f ca="1"/>
        <v>43405</v>
      </c>
      <c r="F73" s="4">
        <f ca="1"/>
        <v>43406</v>
      </c>
      <c r="G73" s="4">
        <f ca="1"/>
        <v>43407</v>
      </c>
      <c r="H73" s="77">
        <f ca="1"/>
        <v>43408</v>
      </c>
    </row>
    <row r="74" spans="1:8" ht="56.25" customHeight="1" x14ac:dyDescent="0.3">
      <c r="B74" s="31"/>
      <c r="C74" s="31"/>
      <c r="D74" s="8"/>
      <c r="E74" s="24" t="s">
        <v>156</v>
      </c>
      <c r="F74" s="31"/>
      <c r="G74" s="83" t="s">
        <v>125</v>
      </c>
      <c r="H74" s="78"/>
    </row>
    <row r="75" spans="1:8" ht="16.5" customHeight="1" x14ac:dyDescent="0.3">
      <c r="B75" s="4">
        <f t="array" aca="1" ref="B75:H75" ca="1">Days+8+DATE(Calendar6Year,Calendar6MonthOption,1)-WEEKDAY(DATE(Calendar6Year,Calendar6MonthOption,1),WeekdayOption)</f>
        <v>43409</v>
      </c>
      <c r="C75" s="4">
        <f ca="1"/>
        <v>43410</v>
      </c>
      <c r="D75" s="4">
        <f ca="1"/>
        <v>43411</v>
      </c>
      <c r="E75" s="4">
        <f ca="1"/>
        <v>43412</v>
      </c>
      <c r="F75" s="4">
        <f ca="1"/>
        <v>43413</v>
      </c>
      <c r="G75" s="4">
        <f ca="1"/>
        <v>43414</v>
      </c>
      <c r="H75" s="77">
        <f ca="1"/>
        <v>43415</v>
      </c>
    </row>
    <row r="76" spans="1:8" ht="56.25" customHeight="1" x14ac:dyDescent="0.3">
      <c r="B76" s="20" t="s">
        <v>5</v>
      </c>
      <c r="C76" s="11"/>
      <c r="D76" s="11"/>
      <c r="E76" s="9"/>
      <c r="F76" s="11"/>
      <c r="G76" s="11"/>
      <c r="H76" s="78"/>
    </row>
    <row r="77" spans="1:8" ht="16.5" customHeight="1" x14ac:dyDescent="0.3">
      <c r="B77" s="12">
        <f t="array" aca="1" ref="B77:H77" ca="1">Days+15+DATE(Calendar6Year,Calendar6MonthOption,1)-WEEKDAY(DATE(Calendar6Year,Calendar6MonthOption,1),WeekdayOption)</f>
        <v>43416</v>
      </c>
      <c r="C77" s="12">
        <f ca="1"/>
        <v>43417</v>
      </c>
      <c r="D77" s="12">
        <f ca="1"/>
        <v>43418</v>
      </c>
      <c r="E77" s="12">
        <f ca="1"/>
        <v>43419</v>
      </c>
      <c r="F77" s="12">
        <f ca="1"/>
        <v>43420</v>
      </c>
      <c r="G77" s="12">
        <f ca="1"/>
        <v>43421</v>
      </c>
      <c r="H77" s="77">
        <f ca="1"/>
        <v>43422</v>
      </c>
    </row>
    <row r="78" spans="1:8" ht="56.25" customHeight="1" x14ac:dyDescent="0.3">
      <c r="B78" s="11"/>
      <c r="C78" s="11"/>
      <c r="D78" s="11"/>
      <c r="E78" s="11"/>
      <c r="F78" s="11"/>
      <c r="G78" s="11"/>
      <c r="H78" s="78"/>
    </row>
    <row r="79" spans="1:8" ht="16.5" customHeight="1" x14ac:dyDescent="0.3">
      <c r="B79" s="4">
        <f t="array" aca="1" ref="B79:H79" ca="1">Days+22+DATE(Calendar6Year,Calendar6MonthOption,1)-WEEKDAY(DATE(Calendar6Year,Calendar6MonthOption,1),WeekdayOption)</f>
        <v>43423</v>
      </c>
      <c r="C79" s="4">
        <f ca="1"/>
        <v>43424</v>
      </c>
      <c r="D79" s="4">
        <f ca="1"/>
        <v>43425</v>
      </c>
      <c r="E79" s="4">
        <f ca="1"/>
        <v>43426</v>
      </c>
      <c r="F79" s="4">
        <f ca="1"/>
        <v>43427</v>
      </c>
      <c r="G79" s="4">
        <f ca="1"/>
        <v>43428</v>
      </c>
      <c r="H79" s="77">
        <f ca="1"/>
        <v>43429</v>
      </c>
    </row>
    <row r="80" spans="1:8" ht="56.25" customHeight="1" x14ac:dyDescent="0.3">
      <c r="B80" s="11"/>
      <c r="C80" s="20" t="s">
        <v>6</v>
      </c>
      <c r="D80" s="9" t="s">
        <v>7</v>
      </c>
      <c r="E80" s="22" t="s">
        <v>8</v>
      </c>
      <c r="F80" s="9" t="s">
        <v>9</v>
      </c>
      <c r="G80" s="8"/>
      <c r="H80" s="84" t="s">
        <v>32</v>
      </c>
    </row>
    <row r="81" spans="1:8" ht="16.5" customHeight="1" x14ac:dyDescent="0.3">
      <c r="B81" s="4">
        <f t="array" aca="1" ref="B81:H81" ca="1">Days+29+DATE(Calendar6Year,Calendar6MonthOption,1)-WEEKDAY(DATE(Calendar6Year,Calendar6MonthOption,1),WeekdayOption)</f>
        <v>43430</v>
      </c>
      <c r="C81" s="4">
        <f ca="1"/>
        <v>43431</v>
      </c>
      <c r="D81" s="4">
        <f ca="1"/>
        <v>43432</v>
      </c>
      <c r="E81" s="4">
        <f ca="1"/>
        <v>43433</v>
      </c>
      <c r="F81" s="4">
        <f ca="1"/>
        <v>43434</v>
      </c>
      <c r="G81" s="4">
        <f ca="1"/>
        <v>43435</v>
      </c>
      <c r="H81" s="77">
        <f ca="1"/>
        <v>43436</v>
      </c>
    </row>
    <row r="82" spans="1:8" ht="57" customHeight="1" x14ac:dyDescent="0.3">
      <c r="B82" s="8"/>
      <c r="C82" s="8"/>
      <c r="D82" s="8"/>
      <c r="E82" s="8"/>
      <c r="F82" s="8"/>
      <c r="G82" s="8"/>
      <c r="H82" s="79"/>
    </row>
    <row r="83" spans="1:8" ht="16.5" customHeight="1" x14ac:dyDescent="0.3">
      <c r="B83" s="4">
        <f t="array" aca="1" ref="B83:C83" ca="1">Days+36+DATE(Calendar6Year,Calendar6MonthOption,1)-WEEKDAY(DATE(Calendar6Year,Calendar6MonthOption,1),WeekdayOption)</f>
        <v>43437</v>
      </c>
      <c r="C83" s="109">
        <f ca="1"/>
        <v>43438</v>
      </c>
      <c r="D83" s="115" t="s">
        <v>0</v>
      </c>
      <c r="E83" s="116"/>
      <c r="F83" s="116"/>
      <c r="G83" s="116"/>
      <c r="H83" s="116"/>
    </row>
    <row r="84" spans="1:8" ht="63.75" customHeight="1" x14ac:dyDescent="0.3">
      <c r="B84" s="8"/>
      <c r="C84" s="8"/>
      <c r="D84" s="118"/>
      <c r="E84" s="118"/>
      <c r="F84" s="118"/>
      <c r="G84" s="118"/>
      <c r="H84" s="118"/>
    </row>
    <row r="85" spans="1:8" ht="54" customHeight="1" x14ac:dyDescent="0.7">
      <c r="A85" s="2"/>
      <c r="B85" s="1">
        <f ca="1">YEAR(DATE(Calendar6Year,Calendar6MonthOption+1,1))</f>
        <v>2018</v>
      </c>
      <c r="C85" s="114" t="str">
        <f ca="1">TEXT(DATE(Calendar6Year,Calendar6MonthOption+1,1),"mmmm")</f>
        <v>December</v>
      </c>
      <c r="D85" s="114"/>
      <c r="E85" s="114"/>
      <c r="F85" s="7"/>
      <c r="G85" s="7"/>
    </row>
    <row r="86" spans="1:8" ht="14.25" customHeight="1" x14ac:dyDescent="0.3">
      <c r="A86" s="3"/>
      <c r="B86" s="5" t="str">
        <f ca="1">UPPER(TEXT(B87,"dddd"))</f>
        <v>MONDAY</v>
      </c>
      <c r="C86" s="6" t="str">
        <f t="shared" ref="C86" ca="1" si="26">UPPER(TEXT(C87,"dddd"))</f>
        <v>TUESDAY</v>
      </c>
      <c r="D86" s="5" t="str">
        <f t="shared" ref="D86" ca="1" si="27">UPPER(TEXT(D87,"dddd"))</f>
        <v>WEDNESDAY</v>
      </c>
      <c r="E86" s="6" t="str">
        <f t="shared" ref="E86" ca="1" si="28">UPPER(TEXT(E87,"dddd"))</f>
        <v>THURSDAY</v>
      </c>
      <c r="F86" s="5" t="str">
        <f t="shared" ref="F86" ca="1" si="29">UPPER(TEXT(F87,"dddd"))</f>
        <v>FRIDAY</v>
      </c>
      <c r="G86" s="6" t="str">
        <f t="shared" ref="G86" ca="1" si="30">UPPER(TEXT(G87,"dddd"))</f>
        <v>SATURDAY</v>
      </c>
      <c r="H86" s="90" t="str">
        <f t="shared" ref="H86" ca="1" si="31">UPPER(TEXT(H87,"dddd"))</f>
        <v>SUNDAY</v>
      </c>
    </row>
    <row r="87" spans="1:8" ht="16.5" customHeight="1" x14ac:dyDescent="0.3">
      <c r="B87" s="4">
        <f t="array" aca="1" ref="B87:H87" ca="1">Days+1+DATE(Calendar7Year,Calendar7MonthOption,1)-WEEKDAY(DATE(Calendar7Year,Calendar7MonthOption,1),WeekdayOption)</f>
        <v>43430</v>
      </c>
      <c r="C87" s="4">
        <f ca="1"/>
        <v>43431</v>
      </c>
      <c r="D87" s="4">
        <f ca="1"/>
        <v>43432</v>
      </c>
      <c r="E87" s="4">
        <f ca="1"/>
        <v>43433</v>
      </c>
      <c r="F87" s="4">
        <f ca="1"/>
        <v>43434</v>
      </c>
      <c r="G87" s="4">
        <f ca="1"/>
        <v>43435</v>
      </c>
      <c r="H87" s="77">
        <f ca="1"/>
        <v>43436</v>
      </c>
    </row>
    <row r="88" spans="1:8" ht="56.25" customHeight="1" x14ac:dyDescent="0.3">
      <c r="B88" s="8"/>
      <c r="C88" s="8"/>
      <c r="D88" s="8"/>
      <c r="E88" s="8"/>
      <c r="F88" s="8"/>
      <c r="G88" s="16" t="s">
        <v>36</v>
      </c>
      <c r="H88" s="78"/>
    </row>
    <row r="89" spans="1:8" ht="16.5" customHeight="1" x14ac:dyDescent="0.3">
      <c r="B89" s="4">
        <f t="array" aca="1" ref="B89:H89" ca="1">Days+8+DATE(Calendar7Year,Calendar7MonthOption,1)-WEEKDAY(DATE(Calendar7Year,Calendar7MonthOption,1),WeekdayOption)</f>
        <v>43437</v>
      </c>
      <c r="C89" s="4">
        <f ca="1"/>
        <v>43438</v>
      </c>
      <c r="D89" s="4">
        <f ca="1"/>
        <v>43439</v>
      </c>
      <c r="E89" s="4">
        <f ca="1"/>
        <v>43440</v>
      </c>
      <c r="F89" s="4">
        <f ca="1"/>
        <v>43441</v>
      </c>
      <c r="G89" s="4">
        <f ca="1"/>
        <v>43442</v>
      </c>
      <c r="H89" s="77">
        <f ca="1"/>
        <v>43443</v>
      </c>
    </row>
    <row r="90" spans="1:8" ht="56.25" customHeight="1" x14ac:dyDescent="0.3">
      <c r="B90" s="17" t="s">
        <v>31</v>
      </c>
      <c r="C90" s="17" t="s">
        <v>31</v>
      </c>
      <c r="D90" s="17" t="s">
        <v>31</v>
      </c>
      <c r="E90" s="17" t="s">
        <v>31</v>
      </c>
      <c r="F90" s="18" t="s">
        <v>20</v>
      </c>
      <c r="G90" s="17" t="s">
        <v>31</v>
      </c>
      <c r="H90" s="78"/>
    </row>
    <row r="91" spans="1:8" ht="16.5" customHeight="1" x14ac:dyDescent="0.3">
      <c r="B91" s="4">
        <f t="array" aca="1" ref="B91:H91" ca="1">Days+15+DATE(Calendar7Year,Calendar7MonthOption,1)-WEEKDAY(DATE(Calendar7Year,Calendar7MonthOption,1),WeekdayOption)</f>
        <v>43444</v>
      </c>
      <c r="C91" s="4">
        <f ca="1"/>
        <v>43445</v>
      </c>
      <c r="D91" s="108">
        <f ca="1"/>
        <v>43446</v>
      </c>
      <c r="E91" s="4">
        <f ca="1"/>
        <v>43447</v>
      </c>
      <c r="F91" s="4">
        <f ca="1"/>
        <v>43448</v>
      </c>
      <c r="G91" s="110">
        <f ca="1"/>
        <v>43449</v>
      </c>
      <c r="H91" s="77">
        <f ca="1"/>
        <v>43450</v>
      </c>
    </row>
    <row r="92" spans="1:8" ht="56.25" customHeight="1" x14ac:dyDescent="0.3">
      <c r="B92" s="21" t="s">
        <v>21</v>
      </c>
      <c r="C92" s="8"/>
      <c r="D92" s="8"/>
      <c r="E92" s="61"/>
      <c r="F92" s="8"/>
      <c r="G92" s="8"/>
      <c r="H92" s="78"/>
    </row>
    <row r="93" spans="1:8" ht="16.5" customHeight="1" x14ac:dyDescent="0.3">
      <c r="B93" s="4">
        <f t="array" aca="1" ref="B93:H93" ca="1">Days+22+DATE(Calendar7Year,Calendar7MonthOption,1)-WEEKDAY(DATE(Calendar7Year,Calendar7MonthOption,1),WeekdayOption)</f>
        <v>43451</v>
      </c>
      <c r="C93" s="4">
        <f ca="1"/>
        <v>43452</v>
      </c>
      <c r="D93" s="4">
        <f ca="1"/>
        <v>43453</v>
      </c>
      <c r="E93" s="4">
        <f ca="1"/>
        <v>43454</v>
      </c>
      <c r="F93" s="4">
        <f ca="1"/>
        <v>43455</v>
      </c>
      <c r="G93" s="4">
        <f ca="1"/>
        <v>43456</v>
      </c>
      <c r="H93" s="77">
        <f ca="1"/>
        <v>43457</v>
      </c>
    </row>
    <row r="94" spans="1:8" ht="56.25" customHeight="1" x14ac:dyDescent="0.3">
      <c r="B94" s="8"/>
      <c r="C94" s="8"/>
      <c r="D94" s="8"/>
      <c r="E94" s="8"/>
      <c r="F94" s="8"/>
      <c r="G94" s="8"/>
      <c r="H94" s="78"/>
    </row>
    <row r="95" spans="1:8" ht="16.5" customHeight="1" x14ac:dyDescent="0.3">
      <c r="B95" s="4">
        <f t="array" aca="1" ref="B95:H95" ca="1">Days+29+DATE(Calendar7Year,Calendar7MonthOption,1)-WEEKDAY(DATE(Calendar7Year,Calendar7MonthOption,1),WeekdayOption)</f>
        <v>43458</v>
      </c>
      <c r="C95" s="4">
        <f ca="1"/>
        <v>43459</v>
      </c>
      <c r="D95" s="4">
        <f ca="1"/>
        <v>43460</v>
      </c>
      <c r="E95" s="4">
        <f ca="1"/>
        <v>43461</v>
      </c>
      <c r="F95" s="4">
        <f ca="1"/>
        <v>43462</v>
      </c>
      <c r="G95" s="4">
        <f ca="1"/>
        <v>43463</v>
      </c>
      <c r="H95" s="77">
        <f ca="1"/>
        <v>43464</v>
      </c>
    </row>
    <row r="96" spans="1:8" ht="57" customHeight="1" x14ac:dyDescent="0.3">
      <c r="B96" s="8"/>
      <c r="C96" s="9"/>
      <c r="D96" s="20" t="s">
        <v>17</v>
      </c>
      <c r="E96" s="11"/>
      <c r="F96" s="11"/>
      <c r="G96" s="11"/>
      <c r="H96" s="79"/>
    </row>
    <row r="97" spans="1:8" ht="16.5" customHeight="1" x14ac:dyDescent="0.3">
      <c r="B97" s="4">
        <f t="array" aca="1" ref="B97:C97" ca="1">Days+36+DATE(Calendar7Year,Calendar7MonthOption,1)-WEEKDAY(DATE(Calendar7Year,Calendar7MonthOption,1),WeekdayOption)</f>
        <v>43465</v>
      </c>
      <c r="C97" s="4">
        <f ca="1"/>
        <v>43466</v>
      </c>
      <c r="D97" s="115"/>
      <c r="E97" s="116"/>
      <c r="F97" s="116"/>
      <c r="G97" s="116"/>
      <c r="H97" s="116"/>
    </row>
    <row r="98" spans="1:8" ht="63.75" customHeight="1" x14ac:dyDescent="0.3">
      <c r="B98" s="11"/>
      <c r="C98" s="8"/>
      <c r="D98" s="118"/>
      <c r="E98" s="118"/>
      <c r="F98" s="118"/>
      <c r="G98" s="118"/>
      <c r="H98" s="118"/>
    </row>
    <row r="99" spans="1:8" ht="54" customHeight="1" x14ac:dyDescent="0.7">
      <c r="A99" s="2"/>
      <c r="B99" s="1">
        <f ca="1">YEAR(DATE(Calendar7Year,Calendar7MonthOption+1,1))</f>
        <v>2019</v>
      </c>
      <c r="C99" s="114" t="str">
        <f ca="1">TEXT(DATE(Calendar7Year,Calendar7MonthOption+1,1),"mmmm")</f>
        <v>January</v>
      </c>
      <c r="D99" s="114"/>
      <c r="E99" s="114"/>
      <c r="F99" s="7"/>
      <c r="G99" s="7"/>
    </row>
    <row r="100" spans="1:8" ht="14.25" customHeight="1" x14ac:dyDescent="0.3">
      <c r="A100" s="3"/>
      <c r="B100" s="5" t="str">
        <f ca="1">UPPER(TEXT(B101,"dddd"))</f>
        <v>MONDAY</v>
      </c>
      <c r="C100" s="6" t="str">
        <f t="shared" ref="C100" ca="1" si="32">UPPER(TEXT(C101,"dddd"))</f>
        <v>TUESDAY</v>
      </c>
      <c r="D100" s="5" t="str">
        <f t="shared" ref="D100" ca="1" si="33">UPPER(TEXT(D101,"dddd"))</f>
        <v>WEDNESDAY</v>
      </c>
      <c r="E100" s="6" t="str">
        <f t="shared" ref="E100" ca="1" si="34">UPPER(TEXT(E101,"dddd"))</f>
        <v>THURSDAY</v>
      </c>
      <c r="F100" s="5" t="str">
        <f t="shared" ref="F100" ca="1" si="35">UPPER(TEXT(F101,"dddd"))</f>
        <v>FRIDAY</v>
      </c>
      <c r="G100" s="6" t="str">
        <f t="shared" ref="G100" ca="1" si="36">UPPER(TEXT(G101,"dddd"))</f>
        <v>SATURDAY</v>
      </c>
      <c r="H100" s="90" t="str">
        <f t="shared" ref="H100" ca="1" si="37">UPPER(TEXT(H101,"dddd"))</f>
        <v>SUNDAY</v>
      </c>
    </row>
    <row r="101" spans="1:8" ht="16.5" customHeight="1" x14ac:dyDescent="0.3">
      <c r="B101" s="4">
        <f t="array" aca="1" ref="B101:H101" ca="1">Days+1+DATE(Calendar8Year,Calendar8MonthOption,1)-WEEKDAY(DATE(Calendar8Year,Calendar8MonthOption,1),WeekdayOption)</f>
        <v>43465</v>
      </c>
      <c r="C101" s="4">
        <f ca="1"/>
        <v>43466</v>
      </c>
      <c r="D101" s="4">
        <f ca="1"/>
        <v>43467</v>
      </c>
      <c r="E101" s="4">
        <f ca="1"/>
        <v>43468</v>
      </c>
      <c r="F101" s="4">
        <f ca="1"/>
        <v>43469</v>
      </c>
      <c r="G101" s="4">
        <f ca="1"/>
        <v>43470</v>
      </c>
      <c r="H101" s="77">
        <f ca="1"/>
        <v>43471</v>
      </c>
    </row>
    <row r="102" spans="1:8" ht="56.25" customHeight="1" x14ac:dyDescent="0.3">
      <c r="B102" s="8"/>
      <c r="C102" s="9"/>
      <c r="D102" s="85" t="s">
        <v>126</v>
      </c>
      <c r="E102" s="31"/>
      <c r="F102" s="32" t="s">
        <v>146</v>
      </c>
      <c r="G102" s="32" t="s">
        <v>147</v>
      </c>
      <c r="H102" s="78"/>
    </row>
    <row r="103" spans="1:8" ht="16.5" customHeight="1" x14ac:dyDescent="0.3">
      <c r="B103" s="4">
        <f t="array" aca="1" ref="B103:H103" ca="1">Days+8+DATE(Calendar8Year,Calendar8MonthOption,1)-WEEKDAY(DATE(Calendar8Year,Calendar8MonthOption,1),WeekdayOption)</f>
        <v>43472</v>
      </c>
      <c r="C103" s="4">
        <f ca="1"/>
        <v>43473</v>
      </c>
      <c r="D103" s="4">
        <f ca="1"/>
        <v>43474</v>
      </c>
      <c r="E103" s="4">
        <f ca="1"/>
        <v>43475</v>
      </c>
      <c r="F103" s="4">
        <f ca="1"/>
        <v>43476</v>
      </c>
      <c r="G103" s="4">
        <f ca="1"/>
        <v>43477</v>
      </c>
      <c r="H103" s="77">
        <f ca="1"/>
        <v>43478</v>
      </c>
    </row>
    <row r="104" spans="1:8" ht="56.25" customHeight="1" x14ac:dyDescent="0.3">
      <c r="B104" s="32" t="s">
        <v>147</v>
      </c>
      <c r="C104" s="32" t="s">
        <v>147</v>
      </c>
      <c r="D104" s="32" t="s">
        <v>147</v>
      </c>
      <c r="E104" s="32" t="s">
        <v>147</v>
      </c>
      <c r="F104" s="32" t="s">
        <v>148</v>
      </c>
      <c r="G104" s="113" t="s">
        <v>158</v>
      </c>
      <c r="H104" s="78"/>
    </row>
    <row r="105" spans="1:8" ht="16.5" customHeight="1" x14ac:dyDescent="0.3">
      <c r="B105" s="4">
        <f t="array" aca="1" ref="B105:H105" ca="1">Days+15+DATE(Calendar8Year,Calendar8MonthOption,1)-WEEKDAY(DATE(Calendar8Year,Calendar8MonthOption,1),WeekdayOption)</f>
        <v>43479</v>
      </c>
      <c r="C105" s="4">
        <f ca="1"/>
        <v>43480</v>
      </c>
      <c r="D105" s="4">
        <f ca="1"/>
        <v>43481</v>
      </c>
      <c r="E105" s="4">
        <f ca="1"/>
        <v>43482</v>
      </c>
      <c r="F105" s="4">
        <f ca="1"/>
        <v>43483</v>
      </c>
      <c r="G105" s="4">
        <f ca="1"/>
        <v>43484</v>
      </c>
      <c r="H105" s="77">
        <f ca="1"/>
        <v>43485</v>
      </c>
    </row>
    <row r="106" spans="1:8" ht="56.25" customHeight="1" x14ac:dyDescent="0.3">
      <c r="B106" s="21" t="s">
        <v>38</v>
      </c>
      <c r="C106" s="33" t="s">
        <v>39</v>
      </c>
      <c r="D106" s="33" t="s">
        <v>39</v>
      </c>
      <c r="E106" s="33" t="s">
        <v>39</v>
      </c>
      <c r="F106" s="8"/>
      <c r="G106" s="8"/>
      <c r="H106" s="78"/>
    </row>
    <row r="107" spans="1:8" ht="16.5" customHeight="1" x14ac:dyDescent="0.3">
      <c r="B107" s="4">
        <f t="array" aca="1" ref="B107:H107" ca="1">Days+22+DATE(Calendar8Year,Calendar8MonthOption,1)-WEEKDAY(DATE(Calendar8Year,Calendar8MonthOption,1),WeekdayOption)</f>
        <v>43486</v>
      </c>
      <c r="C107" s="4">
        <f ca="1"/>
        <v>43487</v>
      </c>
      <c r="D107" s="4">
        <f ca="1"/>
        <v>43488</v>
      </c>
      <c r="E107" s="4">
        <f ca="1"/>
        <v>43489</v>
      </c>
      <c r="F107" s="4">
        <f ca="1"/>
        <v>43490</v>
      </c>
      <c r="G107" s="4">
        <f ca="1"/>
        <v>43491</v>
      </c>
      <c r="H107" s="77">
        <f ca="1"/>
        <v>43492</v>
      </c>
    </row>
    <row r="108" spans="1:8" ht="56.25" customHeight="1" x14ac:dyDescent="0.3">
      <c r="B108" s="8"/>
      <c r="C108" s="8"/>
      <c r="D108" s="8"/>
      <c r="E108" s="8"/>
      <c r="F108" s="8"/>
      <c r="G108" s="8"/>
      <c r="H108" s="78"/>
    </row>
    <row r="109" spans="1:8" ht="16.5" customHeight="1" x14ac:dyDescent="0.3">
      <c r="B109" s="4">
        <f t="array" aca="1" ref="B109:H109" ca="1">Days+29+DATE(Calendar8Year,Calendar8MonthOption,1)-WEEKDAY(DATE(Calendar8Year,Calendar8MonthOption,1),WeekdayOption)</f>
        <v>43493</v>
      </c>
      <c r="C109" s="4">
        <f ca="1"/>
        <v>43494</v>
      </c>
      <c r="D109" s="4">
        <f ca="1"/>
        <v>43495</v>
      </c>
      <c r="E109" s="4">
        <f ca="1"/>
        <v>43496</v>
      </c>
      <c r="F109" s="4">
        <f ca="1"/>
        <v>43497</v>
      </c>
      <c r="G109" s="4">
        <f ca="1"/>
        <v>43498</v>
      </c>
      <c r="H109" s="77">
        <f ca="1"/>
        <v>43499</v>
      </c>
    </row>
    <row r="110" spans="1:8" ht="57" customHeight="1" x14ac:dyDescent="0.3">
      <c r="B110" s="111" t="s">
        <v>157</v>
      </c>
      <c r="C110" s="112"/>
      <c r="D110" s="9"/>
      <c r="E110" s="8"/>
      <c r="F110" s="8"/>
      <c r="G110" s="8"/>
      <c r="H110" s="79"/>
    </row>
    <row r="111" spans="1:8" ht="16.5" customHeight="1" x14ac:dyDescent="0.3">
      <c r="B111" s="4">
        <f t="array" aca="1" ref="B111:C111" ca="1">Days+36+DATE(Calendar8Year,Calendar8MonthOption,1)-WEEKDAY(DATE(Calendar8Year,Calendar8MonthOption,1),WeekdayOption)</f>
        <v>43500</v>
      </c>
      <c r="C111" s="4">
        <f ca="1"/>
        <v>43501</v>
      </c>
      <c r="D111" s="115" t="s">
        <v>0</v>
      </c>
      <c r="E111" s="116"/>
      <c r="F111" s="116"/>
      <c r="G111" s="116"/>
      <c r="H111" s="116"/>
    </row>
    <row r="112" spans="1:8" ht="63.75" customHeight="1" x14ac:dyDescent="0.3">
      <c r="B112" s="8"/>
      <c r="C112" s="8"/>
      <c r="D112" s="118"/>
      <c r="E112" s="118"/>
      <c r="F112" s="118"/>
      <c r="G112" s="118"/>
      <c r="H112" s="118"/>
    </row>
    <row r="113" spans="1:8" ht="54" customHeight="1" x14ac:dyDescent="0.7">
      <c r="A113" s="2"/>
      <c r="B113" s="1">
        <f ca="1">YEAR(DATE(Calendar8Year,Calendar8MonthOption+1,1))</f>
        <v>2019</v>
      </c>
      <c r="C113" s="114" t="str">
        <f ca="1">TEXT(DATE(Calendar8Year,Calendar8MonthOption+1,1),"mmmm")</f>
        <v>February</v>
      </c>
      <c r="D113" s="114"/>
      <c r="E113" s="114"/>
      <c r="F113" s="7"/>
      <c r="G113" s="7"/>
    </row>
    <row r="114" spans="1:8" ht="14.25" customHeight="1" x14ac:dyDescent="0.3">
      <c r="A114" s="3"/>
      <c r="B114" s="5" t="str">
        <f ca="1">UPPER(TEXT(B115,"dddd"))</f>
        <v>MONDAY</v>
      </c>
      <c r="C114" s="6" t="str">
        <f t="shared" ref="C114" ca="1" si="38">UPPER(TEXT(C115,"dddd"))</f>
        <v>TUESDAY</v>
      </c>
      <c r="D114" s="5" t="str">
        <f t="shared" ref="D114" ca="1" si="39">UPPER(TEXT(D115,"dddd"))</f>
        <v>WEDNESDAY</v>
      </c>
      <c r="E114" s="6" t="str">
        <f t="shared" ref="E114" ca="1" si="40">UPPER(TEXT(E115,"dddd"))</f>
        <v>THURSDAY</v>
      </c>
      <c r="F114" s="5" t="str">
        <f t="shared" ref="F114" ca="1" si="41">UPPER(TEXT(F115,"dddd"))</f>
        <v>FRIDAY</v>
      </c>
      <c r="G114" s="6" t="str">
        <f t="shared" ref="G114" ca="1" si="42">UPPER(TEXT(G115,"dddd"))</f>
        <v>SATURDAY</v>
      </c>
      <c r="H114" s="90" t="str">
        <f t="shared" ref="H114" ca="1" si="43">UPPER(TEXT(H115,"dddd"))</f>
        <v>SUNDAY</v>
      </c>
    </row>
    <row r="115" spans="1:8" ht="16.5" customHeight="1" x14ac:dyDescent="0.3">
      <c r="B115" s="4">
        <f t="array" aca="1" ref="B115:H115" ca="1">Days+1+DATE(Calendar9Year,Calendar9MonthOption,1)-WEEKDAY(DATE(Calendar9Year,Calendar9MonthOption,1),WeekdayOption)</f>
        <v>43493</v>
      </c>
      <c r="C115" s="4">
        <f ca="1"/>
        <v>43494</v>
      </c>
      <c r="D115" s="4">
        <f ca="1"/>
        <v>43495</v>
      </c>
      <c r="E115" s="4">
        <f ca="1"/>
        <v>43496</v>
      </c>
      <c r="F115" s="4">
        <f ca="1"/>
        <v>43497</v>
      </c>
      <c r="G115" s="4">
        <f ca="1"/>
        <v>43498</v>
      </c>
      <c r="H115" s="77">
        <f ca="1"/>
        <v>43499</v>
      </c>
    </row>
    <row r="116" spans="1:8" ht="56.25" customHeight="1" x14ac:dyDescent="0.3">
      <c r="B116" s="8"/>
      <c r="C116" s="8"/>
      <c r="D116" s="8"/>
      <c r="E116" s="8"/>
      <c r="F116" s="8"/>
      <c r="G116" s="101" t="s">
        <v>141</v>
      </c>
      <c r="H116" s="78"/>
    </row>
    <row r="117" spans="1:8" ht="16.5" customHeight="1" x14ac:dyDescent="0.3">
      <c r="B117" s="4">
        <f t="array" aca="1" ref="B117:H117" ca="1">Days+8+DATE(Calendar9Year,Calendar9MonthOption,1)-WEEKDAY(DATE(Calendar9Year,Calendar9MonthOption,1),WeekdayOption)</f>
        <v>43500</v>
      </c>
      <c r="C117" s="4">
        <f ca="1"/>
        <v>43501</v>
      </c>
      <c r="D117" s="4">
        <f ca="1"/>
        <v>43502</v>
      </c>
      <c r="E117" s="4">
        <f ca="1"/>
        <v>43503</v>
      </c>
      <c r="F117" s="4">
        <f ca="1"/>
        <v>43504</v>
      </c>
      <c r="G117" s="4">
        <f ca="1"/>
        <v>43505</v>
      </c>
      <c r="H117" s="77">
        <f ca="1"/>
        <v>43506</v>
      </c>
    </row>
    <row r="118" spans="1:8" ht="56.25" customHeight="1" x14ac:dyDescent="0.3">
      <c r="B118" s="102"/>
      <c r="C118" s="8"/>
      <c r="D118" s="8"/>
      <c r="E118" s="8"/>
      <c r="F118" s="8"/>
      <c r="G118" s="8"/>
      <c r="H118" s="78"/>
    </row>
    <row r="119" spans="1:8" ht="16.5" customHeight="1" x14ac:dyDescent="0.3">
      <c r="B119" s="4">
        <f t="array" aca="1" ref="B119:H119" ca="1">Days+15+DATE(Calendar9Year,Calendar9MonthOption,1)-WEEKDAY(DATE(Calendar9Year,Calendar9MonthOption,1),WeekdayOption)</f>
        <v>43507</v>
      </c>
      <c r="C119" s="4">
        <f ca="1"/>
        <v>43508</v>
      </c>
      <c r="D119" s="4">
        <f ca="1"/>
        <v>43509</v>
      </c>
      <c r="E119" s="4">
        <f ca="1"/>
        <v>43510</v>
      </c>
      <c r="F119" s="4">
        <f ca="1"/>
        <v>43511</v>
      </c>
      <c r="G119" s="4">
        <f ca="1"/>
        <v>43512</v>
      </c>
      <c r="H119" s="77">
        <f ca="1"/>
        <v>43513</v>
      </c>
    </row>
    <row r="120" spans="1:8" ht="56.25" customHeight="1" x14ac:dyDescent="0.3">
      <c r="B120" s="8"/>
      <c r="C120" s="8"/>
      <c r="D120" s="8"/>
      <c r="E120" s="8"/>
      <c r="F120" s="8"/>
      <c r="G120" s="8"/>
      <c r="H120" s="78"/>
    </row>
    <row r="121" spans="1:8" ht="16.5" customHeight="1" x14ac:dyDescent="0.3">
      <c r="B121" s="4">
        <f t="array" aca="1" ref="B121:H121" ca="1">Days+22+DATE(Calendar9Year,Calendar9MonthOption,1)-WEEKDAY(DATE(Calendar9Year,Calendar9MonthOption,1),WeekdayOption)</f>
        <v>43514</v>
      </c>
      <c r="C121" s="4">
        <f ca="1"/>
        <v>43515</v>
      </c>
      <c r="D121" s="4">
        <f ca="1"/>
        <v>43516</v>
      </c>
      <c r="E121" s="4">
        <f ca="1"/>
        <v>43517</v>
      </c>
      <c r="F121" s="4">
        <f ca="1"/>
        <v>43518</v>
      </c>
      <c r="G121" s="4">
        <f ca="1"/>
        <v>43519</v>
      </c>
      <c r="H121" s="77">
        <f ca="1"/>
        <v>43520</v>
      </c>
    </row>
    <row r="122" spans="1:8" ht="56.25" customHeight="1" x14ac:dyDescent="0.3">
      <c r="B122" s="8"/>
      <c r="C122" s="9" t="s">
        <v>10</v>
      </c>
      <c r="D122" s="8"/>
      <c r="E122" s="101" t="s">
        <v>142</v>
      </c>
      <c r="F122" s="8"/>
      <c r="G122" s="8"/>
      <c r="H122" s="78"/>
    </row>
    <row r="123" spans="1:8" ht="16.5" customHeight="1" x14ac:dyDescent="0.3">
      <c r="B123" s="4">
        <f t="array" aca="1" ref="B123:H123" ca="1">Days+29+DATE(Calendar9Year,Calendar9MonthOption,1)-WEEKDAY(DATE(Calendar9Year,Calendar9MonthOption,1),WeekdayOption)</f>
        <v>43521</v>
      </c>
      <c r="C123" s="4">
        <f ca="1"/>
        <v>43522</v>
      </c>
      <c r="D123" s="4">
        <f ca="1"/>
        <v>43523</v>
      </c>
      <c r="E123" s="4">
        <f ca="1"/>
        <v>43524</v>
      </c>
      <c r="F123" s="4">
        <f ca="1"/>
        <v>43525</v>
      </c>
      <c r="G123" s="4">
        <f ca="1"/>
        <v>43526</v>
      </c>
      <c r="H123" s="77">
        <f ca="1"/>
        <v>43527</v>
      </c>
    </row>
    <row r="124" spans="1:8" ht="57" customHeight="1" x14ac:dyDescent="0.3">
      <c r="B124" s="8"/>
      <c r="C124" s="8"/>
      <c r="D124" s="8"/>
      <c r="E124" s="8"/>
      <c r="F124" s="8"/>
      <c r="G124" s="8"/>
      <c r="H124" s="79"/>
    </row>
    <row r="125" spans="1:8" ht="16.5" customHeight="1" x14ac:dyDescent="0.3">
      <c r="B125" s="4">
        <f t="array" aca="1" ref="B125:C125" ca="1">Days+36+DATE(Calendar9Year,Calendar9MonthOption,1)-WEEKDAY(DATE(Calendar9Year,Calendar9MonthOption,1),WeekdayOption)</f>
        <v>43528</v>
      </c>
      <c r="C125" s="4">
        <f ca="1"/>
        <v>43529</v>
      </c>
      <c r="D125" s="115" t="s">
        <v>0</v>
      </c>
      <c r="E125" s="116"/>
      <c r="F125" s="116"/>
      <c r="G125" s="116"/>
      <c r="H125" s="116"/>
    </row>
    <row r="126" spans="1:8" ht="63.75" customHeight="1" x14ac:dyDescent="0.3">
      <c r="B126" s="8"/>
      <c r="C126" s="8"/>
      <c r="D126" s="118"/>
      <c r="E126" s="118"/>
      <c r="F126" s="118"/>
      <c r="G126" s="118"/>
      <c r="H126" s="118"/>
    </row>
    <row r="127" spans="1:8" ht="54" customHeight="1" x14ac:dyDescent="0.7">
      <c r="A127" s="2"/>
      <c r="B127" s="1">
        <f ca="1">YEAR(DATE(Calendar9Year,Calendar9MonthOption+1,1))</f>
        <v>2019</v>
      </c>
      <c r="C127" s="114" t="str">
        <f ca="1">TEXT(DATE(Calendar9Year,Calendar9MonthOption+1,1),"mmmm")</f>
        <v>March</v>
      </c>
      <c r="D127" s="114"/>
      <c r="E127" s="114"/>
      <c r="F127" s="7"/>
      <c r="G127" s="7"/>
    </row>
    <row r="128" spans="1:8" ht="14.25" customHeight="1" x14ac:dyDescent="0.3">
      <c r="A128" s="3"/>
      <c r="B128" s="5" t="str">
        <f ca="1">UPPER(TEXT(B129,"dddd"))</f>
        <v>MONDAY</v>
      </c>
      <c r="C128" s="6" t="str">
        <f t="shared" ref="C128:H128" ca="1" si="44">UPPER(TEXT(C129,"dddd"))</f>
        <v>TUESDAY</v>
      </c>
      <c r="D128" s="5" t="str">
        <f t="shared" ca="1" si="44"/>
        <v>WEDNESDAY</v>
      </c>
      <c r="E128" s="6" t="str">
        <f t="shared" ca="1" si="44"/>
        <v>THURSDAY</v>
      </c>
      <c r="F128" s="5" t="str">
        <f t="shared" ca="1" si="44"/>
        <v>FRIDAY</v>
      </c>
      <c r="G128" s="6" t="str">
        <f t="shared" ca="1" si="44"/>
        <v>SATURDAY</v>
      </c>
      <c r="H128" s="90" t="str">
        <f t="shared" ca="1" si="44"/>
        <v>SUNDAY</v>
      </c>
    </row>
    <row r="129" spans="2:9" ht="16.5" customHeight="1" x14ac:dyDescent="0.3">
      <c r="B129" s="4">
        <f t="array" aca="1" ref="B129:H129" ca="1">Days+1+DATE(Calendar10Year,Calendar10MonthOption,1)-WEEKDAY(DATE(Calendar10Year,Calendar10MonthOption,1),WeekdayOption)</f>
        <v>43521</v>
      </c>
      <c r="C129" s="4">
        <f ca="1"/>
        <v>43522</v>
      </c>
      <c r="D129" s="4">
        <f ca="1"/>
        <v>43523</v>
      </c>
      <c r="E129" s="4">
        <f ca="1"/>
        <v>43524</v>
      </c>
      <c r="F129" s="4">
        <f ca="1"/>
        <v>43525</v>
      </c>
      <c r="G129" s="4">
        <f ca="1"/>
        <v>43526</v>
      </c>
      <c r="H129" s="91">
        <f ca="1"/>
        <v>43527</v>
      </c>
    </row>
    <row r="130" spans="2:9" ht="56.25" customHeight="1" x14ac:dyDescent="0.3">
      <c r="B130" s="8"/>
      <c r="C130" s="8"/>
      <c r="D130" s="8"/>
      <c r="E130" s="8"/>
      <c r="F130" s="8"/>
      <c r="G130" s="8"/>
      <c r="H130" s="78"/>
      <c r="I130" s="76"/>
    </row>
    <row r="131" spans="2:9" ht="16.5" customHeight="1" x14ac:dyDescent="0.3">
      <c r="B131" s="4">
        <f t="array" aca="1" ref="B131:H131" ca="1">Days+8+DATE(Calendar10Year,Calendar10MonthOption,1)-WEEKDAY(DATE(Calendar10Year,Calendar10MonthOption,1),WeekdayOption)</f>
        <v>43528</v>
      </c>
      <c r="C131" s="4">
        <f ca="1"/>
        <v>43529</v>
      </c>
      <c r="D131" s="4">
        <f ca="1"/>
        <v>43530</v>
      </c>
      <c r="E131" s="4">
        <f ca="1"/>
        <v>43531</v>
      </c>
      <c r="F131" s="4">
        <f ca="1"/>
        <v>43532</v>
      </c>
      <c r="G131" s="4">
        <f ca="1"/>
        <v>43533</v>
      </c>
      <c r="H131" s="77">
        <f ca="1"/>
        <v>43534</v>
      </c>
      <c r="I131" s="76"/>
    </row>
    <row r="132" spans="2:9" ht="56.25" customHeight="1" x14ac:dyDescent="0.3">
      <c r="B132" s="9" t="s">
        <v>11</v>
      </c>
      <c r="C132" s="8"/>
      <c r="D132" s="8"/>
      <c r="E132" s="8"/>
      <c r="F132" s="8"/>
      <c r="G132" s="8"/>
      <c r="H132" s="78"/>
      <c r="I132" s="76"/>
    </row>
    <row r="133" spans="2:9" ht="16.5" customHeight="1" x14ac:dyDescent="0.3">
      <c r="B133" s="4">
        <f t="array" aca="1" ref="B133:H133" ca="1">Days+15+DATE(Calendar10Year,Calendar10MonthOption,1)-WEEKDAY(DATE(Calendar10Year,Calendar10MonthOption,1),WeekdayOption)</f>
        <v>43535</v>
      </c>
      <c r="C133" s="4">
        <f ca="1"/>
        <v>43536</v>
      </c>
      <c r="D133" s="4">
        <f ca="1"/>
        <v>43537</v>
      </c>
      <c r="E133" s="4">
        <f ca="1"/>
        <v>43538</v>
      </c>
      <c r="F133" s="4">
        <f ca="1"/>
        <v>43539</v>
      </c>
      <c r="G133" s="4">
        <f ca="1"/>
        <v>43540</v>
      </c>
      <c r="H133" s="77">
        <f ca="1"/>
        <v>43541</v>
      </c>
      <c r="I133" s="76"/>
    </row>
    <row r="134" spans="2:9" ht="56.25" customHeight="1" x14ac:dyDescent="0.3">
      <c r="B134" s="8"/>
      <c r="C134" s="8"/>
      <c r="D134" s="8"/>
      <c r="E134" s="8"/>
      <c r="F134" s="8"/>
      <c r="G134" s="8"/>
      <c r="H134" s="78"/>
      <c r="I134" s="76"/>
    </row>
    <row r="135" spans="2:9" ht="16.5" customHeight="1" x14ac:dyDescent="0.3">
      <c r="B135" s="4">
        <f t="array" aca="1" ref="B135:H135" ca="1">Days+22+DATE(Calendar10Year,Calendar10MonthOption,1)-WEEKDAY(DATE(Calendar10Year,Calendar10MonthOption,1),WeekdayOption)</f>
        <v>43542</v>
      </c>
      <c r="C135" s="4">
        <f ca="1"/>
        <v>43543</v>
      </c>
      <c r="D135" s="4">
        <f ca="1"/>
        <v>43544</v>
      </c>
      <c r="E135" s="4">
        <f ca="1"/>
        <v>43545</v>
      </c>
      <c r="F135" s="4">
        <f ca="1"/>
        <v>43546</v>
      </c>
      <c r="G135" s="4">
        <f ca="1"/>
        <v>43547</v>
      </c>
      <c r="H135" s="77">
        <f ca="1"/>
        <v>43548</v>
      </c>
      <c r="I135" s="76"/>
    </row>
    <row r="136" spans="2:9" ht="56.25" customHeight="1" x14ac:dyDescent="0.3">
      <c r="B136" s="8"/>
      <c r="C136" s="8"/>
      <c r="D136" s="8"/>
      <c r="E136" s="9" t="s">
        <v>12</v>
      </c>
      <c r="F136" s="8"/>
      <c r="G136" s="31"/>
      <c r="H136" s="78"/>
      <c r="I136" s="76"/>
    </row>
    <row r="137" spans="2:9" ht="16.5" customHeight="1" x14ac:dyDescent="0.3">
      <c r="B137" s="4">
        <f t="array" aca="1" ref="B137:H137" ca="1">Days+29+DATE(Calendar10Year,Calendar10MonthOption,1)-WEEKDAY(DATE(Calendar10Year,Calendar10MonthOption,1),WeekdayOption)</f>
        <v>43549</v>
      </c>
      <c r="C137" s="4">
        <f ca="1"/>
        <v>43550</v>
      </c>
      <c r="D137" s="4">
        <f ca="1"/>
        <v>43551</v>
      </c>
      <c r="E137" s="4">
        <f ca="1"/>
        <v>43552</v>
      </c>
      <c r="F137" s="4">
        <f ca="1"/>
        <v>43553</v>
      </c>
      <c r="G137" s="4">
        <f ca="1"/>
        <v>43554</v>
      </c>
      <c r="H137" s="77">
        <f ca="1"/>
        <v>43555</v>
      </c>
      <c r="I137" s="76"/>
    </row>
    <row r="138" spans="2:9" ht="57" customHeight="1" x14ac:dyDescent="0.3">
      <c r="B138" s="31"/>
      <c r="C138" s="19" t="s">
        <v>139</v>
      </c>
      <c r="D138" s="19" t="s">
        <v>145</v>
      </c>
      <c r="E138" s="19" t="s">
        <v>145</v>
      </c>
      <c r="F138" s="19" t="s">
        <v>145</v>
      </c>
      <c r="G138" s="19" t="s">
        <v>145</v>
      </c>
      <c r="H138" s="79"/>
      <c r="I138" s="76"/>
    </row>
    <row r="139" spans="2:9" ht="16.5" customHeight="1" x14ac:dyDescent="0.3">
      <c r="B139" s="4">
        <f t="array" aca="1" ref="B139:C139" ca="1">Days+36+DATE(Calendar10Year,Calendar10MonthOption,1)-WEEKDAY(DATE(Calendar10Year,Calendar10MonthOption,1),WeekdayOption)</f>
        <v>43556</v>
      </c>
      <c r="C139" s="4">
        <f ca="1"/>
        <v>43557</v>
      </c>
      <c r="D139" s="115" t="s">
        <v>0</v>
      </c>
      <c r="E139" s="116"/>
      <c r="F139" s="116"/>
      <c r="G139" s="116"/>
      <c r="H139" s="116"/>
    </row>
    <row r="140" spans="2:9" ht="63.75" customHeight="1" x14ac:dyDescent="0.3">
      <c r="B140" s="8"/>
      <c r="C140" s="8"/>
      <c r="D140" s="118"/>
      <c r="E140" s="118"/>
      <c r="F140" s="118"/>
      <c r="G140" s="118"/>
      <c r="H140" s="118"/>
    </row>
    <row r="141" spans="2:9" ht="54" customHeight="1" x14ac:dyDescent="0.7">
      <c r="B141" s="1">
        <f ca="1">YEAR(DATE(Calendar10Year,Calendar10MonthOption+1,1))</f>
        <v>2019</v>
      </c>
      <c r="C141" s="114" t="str">
        <f ca="1">TEXT(DATE(Calendar10Year,Calendar10MonthOption+1,1),"mmmm")</f>
        <v>April</v>
      </c>
      <c r="D141" s="114"/>
      <c r="E141" s="114"/>
      <c r="F141" s="7"/>
      <c r="G141" s="7"/>
    </row>
    <row r="142" spans="2:9" ht="14.25" customHeight="1" x14ac:dyDescent="0.3">
      <c r="B142" s="5" t="str">
        <f ca="1">UPPER(TEXT(B143,"dddd"))</f>
        <v>MONDAY</v>
      </c>
      <c r="C142" s="6" t="str">
        <f t="shared" ref="C142:H142" ca="1" si="45">UPPER(TEXT(C143,"dddd"))</f>
        <v>TUESDAY</v>
      </c>
      <c r="D142" s="5" t="str">
        <f t="shared" ca="1" si="45"/>
        <v>WEDNESDAY</v>
      </c>
      <c r="E142" s="6" t="str">
        <f t="shared" ca="1" si="45"/>
        <v>THURSDAY</v>
      </c>
      <c r="F142" s="5" t="str">
        <f t="shared" ca="1" si="45"/>
        <v>FRIDAY</v>
      </c>
      <c r="G142" s="6" t="str">
        <f t="shared" ca="1" si="45"/>
        <v>SATURDAY</v>
      </c>
      <c r="H142" s="90" t="str">
        <f t="shared" ca="1" si="45"/>
        <v>SUNDAY</v>
      </c>
    </row>
    <row r="143" spans="2:9" ht="16.5" customHeight="1" x14ac:dyDescent="0.3">
      <c r="B143" s="4">
        <f t="array" aca="1" ref="B143:H143" ca="1">Days+1+DATE(Calendar11Year,Calendar11MonthOption,1)-WEEKDAY(DATE(Calendar11Year,Calendar11MonthOption,1),WeekdayOption)</f>
        <v>43556</v>
      </c>
      <c r="C143" s="4">
        <f ca="1"/>
        <v>43557</v>
      </c>
      <c r="D143" s="4">
        <f ca="1"/>
        <v>43558</v>
      </c>
      <c r="E143" s="4">
        <f ca="1"/>
        <v>43559</v>
      </c>
      <c r="F143" s="4">
        <f ca="1"/>
        <v>43560</v>
      </c>
      <c r="G143" s="4">
        <f ca="1"/>
        <v>43561</v>
      </c>
      <c r="H143" s="77">
        <f ca="1"/>
        <v>43562</v>
      </c>
    </row>
    <row r="144" spans="2:9" ht="56.25" customHeight="1" x14ac:dyDescent="0.3">
      <c r="B144" s="19" t="s">
        <v>145</v>
      </c>
      <c r="C144" s="19" t="s">
        <v>149</v>
      </c>
      <c r="D144" s="8"/>
      <c r="E144" s="8"/>
      <c r="F144" s="8"/>
      <c r="G144" s="9" t="s">
        <v>13</v>
      </c>
      <c r="H144" s="78"/>
    </row>
    <row r="145" spans="2:8" ht="16.5" customHeight="1" x14ac:dyDescent="0.3">
      <c r="B145" s="4">
        <f t="array" aca="1" ref="B145:H145" ca="1">Days+8+DATE(Calendar11Year,Calendar11MonthOption,1)-WEEKDAY(DATE(Calendar11Year,Calendar11MonthOption,1),WeekdayOption)</f>
        <v>43563</v>
      </c>
      <c r="C145" s="4">
        <f ca="1"/>
        <v>43564</v>
      </c>
      <c r="D145" s="4">
        <f ca="1"/>
        <v>43565</v>
      </c>
      <c r="E145" s="4">
        <f ca="1"/>
        <v>43566</v>
      </c>
      <c r="F145" s="4">
        <f ca="1"/>
        <v>43567</v>
      </c>
      <c r="G145" s="4">
        <f ca="1"/>
        <v>43568</v>
      </c>
      <c r="H145" s="77">
        <f ca="1"/>
        <v>43569</v>
      </c>
    </row>
    <row r="146" spans="2:8" ht="56.25" customHeight="1" x14ac:dyDescent="0.3">
      <c r="B146" s="8"/>
      <c r="C146" s="8"/>
      <c r="D146" s="8"/>
      <c r="E146" s="8"/>
      <c r="F146" s="8"/>
      <c r="G146" s="8"/>
      <c r="H146" s="78"/>
    </row>
    <row r="147" spans="2:8" ht="16.5" customHeight="1" x14ac:dyDescent="0.3">
      <c r="B147" s="4">
        <f t="array" aca="1" ref="B147:H147" ca="1">Days+15+DATE(Calendar11Year,Calendar11MonthOption,1)-WEEKDAY(DATE(Calendar11Year,Calendar11MonthOption,1),WeekdayOption)</f>
        <v>43570</v>
      </c>
      <c r="C147" s="4">
        <f ca="1"/>
        <v>43571</v>
      </c>
      <c r="D147" s="4">
        <f ca="1"/>
        <v>43572</v>
      </c>
      <c r="E147" s="4">
        <f ca="1"/>
        <v>43573</v>
      </c>
      <c r="F147" s="4">
        <f ca="1"/>
        <v>43574</v>
      </c>
      <c r="G147" s="4">
        <f ca="1"/>
        <v>43575</v>
      </c>
      <c r="H147" s="77">
        <f ca="1"/>
        <v>43576</v>
      </c>
    </row>
    <row r="148" spans="2:8" ht="56.25" customHeight="1" x14ac:dyDescent="0.3">
      <c r="B148" s="8"/>
      <c r="C148" s="8"/>
      <c r="D148" s="9" t="s">
        <v>14</v>
      </c>
      <c r="E148" s="8"/>
      <c r="F148" s="9" t="s">
        <v>15</v>
      </c>
      <c r="G148" s="8"/>
      <c r="H148" s="78"/>
    </row>
    <row r="149" spans="2:8" ht="16.5" customHeight="1" x14ac:dyDescent="0.3">
      <c r="B149" s="4">
        <f t="array" aca="1" ref="B149:H149" ca="1">Days+22+DATE(Calendar11Year,Calendar11MonthOption,1)-WEEKDAY(DATE(Calendar11Year,Calendar11MonthOption,1),WeekdayOption)</f>
        <v>43577</v>
      </c>
      <c r="C149" s="4">
        <f ca="1"/>
        <v>43578</v>
      </c>
      <c r="D149" s="4">
        <f ca="1"/>
        <v>43579</v>
      </c>
      <c r="E149" s="4">
        <f ca="1"/>
        <v>43580</v>
      </c>
      <c r="F149" s="4">
        <f ca="1"/>
        <v>43581</v>
      </c>
      <c r="G149" s="4">
        <f ca="1"/>
        <v>43582</v>
      </c>
      <c r="H149" s="77">
        <f ca="1"/>
        <v>43583</v>
      </c>
    </row>
    <row r="150" spans="2:8" ht="56.25" customHeight="1" x14ac:dyDescent="0.3">
      <c r="B150" s="8"/>
      <c r="C150" s="8"/>
      <c r="D150" s="104" t="s">
        <v>144</v>
      </c>
      <c r="E150" s="103" t="s">
        <v>143</v>
      </c>
      <c r="F150" s="103" t="s">
        <v>143</v>
      </c>
      <c r="G150" s="103" t="s">
        <v>143</v>
      </c>
      <c r="H150" s="78"/>
    </row>
    <row r="151" spans="2:8" ht="16.5" customHeight="1" x14ac:dyDescent="0.3">
      <c r="B151" s="4">
        <f t="array" aca="1" ref="B151:H151" ca="1">Days+29+DATE(Calendar11Year,Calendar11MonthOption,1)-WEEKDAY(DATE(Calendar11Year,Calendar11MonthOption,1),WeekdayOption)</f>
        <v>43584</v>
      </c>
      <c r="C151" s="4">
        <f ca="1"/>
        <v>43585</v>
      </c>
      <c r="D151" s="4">
        <f ca="1"/>
        <v>43586</v>
      </c>
      <c r="E151" s="4">
        <f ca="1"/>
        <v>43587</v>
      </c>
      <c r="F151" s="4">
        <f ca="1"/>
        <v>43588</v>
      </c>
      <c r="G151" s="4">
        <f ca="1"/>
        <v>43589</v>
      </c>
      <c r="H151" s="77">
        <f ca="1"/>
        <v>43590</v>
      </c>
    </row>
    <row r="152" spans="2:8" ht="57" customHeight="1" x14ac:dyDescent="0.3">
      <c r="B152" s="8"/>
      <c r="C152" s="8"/>
      <c r="D152" s="8"/>
      <c r="E152" s="8"/>
      <c r="F152" s="8"/>
      <c r="G152" s="8"/>
      <c r="H152" s="79"/>
    </row>
    <row r="153" spans="2:8" ht="16.5" customHeight="1" x14ac:dyDescent="0.3">
      <c r="B153" s="4">
        <f t="array" aca="1" ref="B153:C153" ca="1">Days+36+DATE(Calendar11Year,Calendar11MonthOption,1)-WEEKDAY(DATE(Calendar11Year,Calendar11MonthOption,1),WeekdayOption)</f>
        <v>43591</v>
      </c>
      <c r="C153" s="4">
        <f ca="1"/>
        <v>43592</v>
      </c>
      <c r="D153" s="115" t="s">
        <v>0</v>
      </c>
      <c r="E153" s="116"/>
      <c r="F153" s="116"/>
      <c r="G153" s="116"/>
      <c r="H153" s="116"/>
    </row>
    <row r="154" spans="2:8" ht="63.75" customHeight="1" x14ac:dyDescent="0.3">
      <c r="B154" s="8"/>
      <c r="C154" s="8"/>
      <c r="D154" s="118"/>
      <c r="E154" s="118"/>
      <c r="F154" s="118"/>
      <c r="G154" s="118"/>
      <c r="H154" s="118"/>
    </row>
    <row r="155" spans="2:8" ht="54" customHeight="1" x14ac:dyDescent="0.7">
      <c r="B155" s="1">
        <f ca="1">YEAR(DATE(Calendar11Year,Calendar11MonthOption+1,1))</f>
        <v>2019</v>
      </c>
      <c r="C155" s="114" t="str">
        <f ca="1">TEXT(DATE(Calendar11Year,Calendar11MonthOption+1,1),"mmmm")</f>
        <v>May</v>
      </c>
      <c r="D155" s="114"/>
      <c r="E155" s="114"/>
      <c r="F155" s="7"/>
      <c r="G155" s="7"/>
    </row>
    <row r="156" spans="2:8" ht="14.25" customHeight="1" x14ac:dyDescent="0.3">
      <c r="B156" s="5" t="str">
        <f ca="1">UPPER(TEXT(B157,"dddd"))</f>
        <v>MONDAY</v>
      </c>
      <c r="C156" s="6" t="str">
        <f t="shared" ref="C156:H156" ca="1" si="46">UPPER(TEXT(C157,"dddd"))</f>
        <v>TUESDAY</v>
      </c>
      <c r="D156" s="5" t="str">
        <f t="shared" ca="1" si="46"/>
        <v>WEDNESDAY</v>
      </c>
      <c r="E156" s="6" t="str">
        <f t="shared" ca="1" si="46"/>
        <v>THURSDAY</v>
      </c>
      <c r="F156" s="5" t="str">
        <f t="shared" ca="1" si="46"/>
        <v>FRIDAY</v>
      </c>
      <c r="G156" s="6" t="str">
        <f t="shared" ca="1" si="46"/>
        <v>SATURDAY</v>
      </c>
      <c r="H156" s="90" t="str">
        <f t="shared" ca="1" si="46"/>
        <v>SUNDAY</v>
      </c>
    </row>
    <row r="157" spans="2:8" ht="16.5" customHeight="1" x14ac:dyDescent="0.3">
      <c r="B157" s="4">
        <f t="array" aca="1" ref="B157:H157" ca="1">Days+1+DATE(Calendar12Year,Calendar12MonthOption,1)-WEEKDAY(DATE(Calendar12Year,Calendar12MonthOption,1),WeekdayOption)</f>
        <v>43584</v>
      </c>
      <c r="C157" s="4">
        <f ca="1"/>
        <v>43585</v>
      </c>
      <c r="D157" s="4">
        <f ca="1"/>
        <v>43586</v>
      </c>
      <c r="E157" s="4">
        <f ca="1"/>
        <v>43587</v>
      </c>
      <c r="F157" s="4">
        <f ca="1"/>
        <v>43588</v>
      </c>
      <c r="G157" s="4">
        <f ca="1"/>
        <v>43589</v>
      </c>
      <c r="H157" s="77">
        <f ca="1"/>
        <v>43590</v>
      </c>
    </row>
    <row r="158" spans="2:8" ht="56.25" customHeight="1" x14ac:dyDescent="0.3">
      <c r="B158" s="8"/>
      <c r="C158" s="8"/>
      <c r="D158" s="8"/>
      <c r="E158" s="64" t="s">
        <v>120</v>
      </c>
      <c r="F158" s="8"/>
      <c r="G158" s="8"/>
      <c r="H158" s="78"/>
    </row>
    <row r="159" spans="2:8" ht="16.5" customHeight="1" x14ac:dyDescent="0.3">
      <c r="B159" s="4">
        <f t="array" aca="1" ref="B159:H159" ca="1">Days+8+DATE(Calendar12Year,Calendar12MonthOption,1)-WEEKDAY(DATE(Calendar12Year,Calendar12MonthOption,1),WeekdayOption)</f>
        <v>43591</v>
      </c>
      <c r="C159" s="4">
        <f ca="1"/>
        <v>43592</v>
      </c>
      <c r="D159" s="4">
        <f ca="1"/>
        <v>43593</v>
      </c>
      <c r="E159" s="4">
        <f ca="1"/>
        <v>43594</v>
      </c>
      <c r="F159" s="4">
        <f ca="1"/>
        <v>43595</v>
      </c>
      <c r="G159" s="4">
        <f ca="1"/>
        <v>43596</v>
      </c>
      <c r="H159" s="77">
        <f ca="1"/>
        <v>43597</v>
      </c>
    </row>
    <row r="160" spans="2:8" ht="56.25" customHeight="1" x14ac:dyDescent="0.3">
      <c r="B160" s="8"/>
      <c r="C160" s="8"/>
      <c r="D160" s="8"/>
      <c r="E160" s="8"/>
      <c r="F160" s="8"/>
      <c r="G160" s="8"/>
      <c r="H160" s="78"/>
    </row>
    <row r="161" spans="2:8" ht="16.5" customHeight="1" x14ac:dyDescent="0.3">
      <c r="B161" s="4">
        <f t="array" aca="1" ref="B161:H161" ca="1">Days+15+DATE(Calendar12Year,Calendar12MonthOption,1)-WEEKDAY(DATE(Calendar12Year,Calendar12MonthOption,1),WeekdayOption)</f>
        <v>43598</v>
      </c>
      <c r="C161" s="4">
        <f ca="1"/>
        <v>43599</v>
      </c>
      <c r="D161" s="4">
        <f ca="1"/>
        <v>43600</v>
      </c>
      <c r="E161" s="4">
        <f ca="1"/>
        <v>43601</v>
      </c>
      <c r="F161" s="4">
        <f ca="1"/>
        <v>43602</v>
      </c>
      <c r="G161" s="4">
        <f ca="1"/>
        <v>43603</v>
      </c>
      <c r="H161" s="77">
        <f ca="1"/>
        <v>43604</v>
      </c>
    </row>
    <row r="162" spans="2:8" ht="56.25" customHeight="1" x14ac:dyDescent="0.3">
      <c r="B162" s="8"/>
      <c r="C162" s="8"/>
      <c r="D162" s="8"/>
      <c r="E162" s="8"/>
      <c r="F162" s="8"/>
      <c r="G162" s="8"/>
      <c r="H162" s="78"/>
    </row>
    <row r="163" spans="2:8" ht="16.5" customHeight="1" x14ac:dyDescent="0.3">
      <c r="B163" s="4">
        <f t="array" aca="1" ref="B163:H163" ca="1">Days+22+DATE(Calendar12Year,Calendar12MonthOption,1)-WEEKDAY(DATE(Calendar12Year,Calendar12MonthOption,1),WeekdayOption)</f>
        <v>43605</v>
      </c>
      <c r="C163" s="4">
        <f ca="1"/>
        <v>43606</v>
      </c>
      <c r="D163" s="4">
        <f ca="1"/>
        <v>43607</v>
      </c>
      <c r="E163" s="4">
        <f ca="1"/>
        <v>43608</v>
      </c>
      <c r="F163" s="4">
        <f ca="1"/>
        <v>43609</v>
      </c>
      <c r="G163" s="4">
        <f ca="1"/>
        <v>43610</v>
      </c>
      <c r="H163" s="77">
        <f ca="1"/>
        <v>43611</v>
      </c>
    </row>
    <row r="164" spans="2:8" ht="56.25" customHeight="1" x14ac:dyDescent="0.3">
      <c r="B164" s="8"/>
      <c r="C164" s="8"/>
      <c r="D164" s="8"/>
      <c r="E164" s="8"/>
      <c r="F164" s="8"/>
      <c r="G164" s="8"/>
      <c r="H164" s="78"/>
    </row>
    <row r="165" spans="2:8" ht="16.5" customHeight="1" x14ac:dyDescent="0.3">
      <c r="B165" s="4">
        <f t="array" aca="1" ref="B165:H165" ca="1">Days+29+DATE(Calendar12Year,Calendar12MonthOption,1)-WEEKDAY(DATE(Calendar12Year,Calendar12MonthOption,1),WeekdayOption)</f>
        <v>43612</v>
      </c>
      <c r="C165" s="4">
        <f ca="1"/>
        <v>43613</v>
      </c>
      <c r="D165" s="4">
        <f ca="1"/>
        <v>43614</v>
      </c>
      <c r="E165" s="4">
        <f ca="1"/>
        <v>43615</v>
      </c>
      <c r="F165" s="4">
        <f ca="1"/>
        <v>43616</v>
      </c>
      <c r="G165" s="4">
        <f ca="1"/>
        <v>43617</v>
      </c>
      <c r="H165" s="77">
        <f ca="1"/>
        <v>43618</v>
      </c>
    </row>
    <row r="166" spans="2:8" ht="57" customHeight="1" x14ac:dyDescent="0.3">
      <c r="B166" s="8"/>
      <c r="C166" s="8"/>
      <c r="D166" s="8"/>
      <c r="E166" s="8"/>
      <c r="F166" s="8"/>
      <c r="G166" s="8"/>
      <c r="H166" s="79"/>
    </row>
    <row r="167" spans="2:8" ht="16.5" customHeight="1" x14ac:dyDescent="0.3">
      <c r="B167" s="4">
        <f t="array" aca="1" ref="B167:C167" ca="1">Days+36+DATE(Calendar12Year,Calendar12MonthOption,1)-WEEKDAY(DATE(Calendar12Year,Calendar12MonthOption,1),WeekdayOption)</f>
        <v>43619</v>
      </c>
      <c r="C167" s="4">
        <f ca="1"/>
        <v>43620</v>
      </c>
      <c r="D167" s="115"/>
      <c r="E167" s="116"/>
      <c r="F167" s="116"/>
      <c r="G167" s="116"/>
      <c r="H167" s="116"/>
    </row>
    <row r="168" spans="2:8" ht="63.75" customHeight="1" x14ac:dyDescent="0.3">
      <c r="B168" s="8"/>
      <c r="C168" s="63"/>
      <c r="D168" s="118"/>
      <c r="E168" s="118"/>
      <c r="F168" s="118"/>
      <c r="G168" s="118"/>
      <c r="H168" s="118"/>
    </row>
    <row r="169" spans="2:8" x14ac:dyDescent="0.3">
      <c r="B169" s="62" t="s">
        <v>113</v>
      </c>
      <c r="C169" s="62" t="s">
        <v>114</v>
      </c>
      <c r="D169" s="46" t="s">
        <v>42</v>
      </c>
      <c r="E169" s="45"/>
      <c r="F169" s="65" t="s">
        <v>123</v>
      </c>
      <c r="G169" s="43" t="s">
        <v>111</v>
      </c>
      <c r="H169" s="92" t="s">
        <v>112</v>
      </c>
    </row>
    <row r="170" spans="2:8" x14ac:dyDescent="0.3">
      <c r="B170" s="73" t="s">
        <v>43</v>
      </c>
      <c r="C170" s="59" t="s">
        <v>44</v>
      </c>
      <c r="D170" s="44" t="s">
        <v>27</v>
      </c>
      <c r="E170" s="44" t="s">
        <v>115</v>
      </c>
      <c r="F170" s="65" t="s">
        <v>124</v>
      </c>
      <c r="G170" s="41">
        <v>43282</v>
      </c>
      <c r="H170" s="56" t="s">
        <v>96</v>
      </c>
    </row>
    <row r="171" spans="2:8" x14ac:dyDescent="0.3">
      <c r="B171" s="73" t="s">
        <v>58</v>
      </c>
      <c r="C171" s="59" t="s">
        <v>59</v>
      </c>
      <c r="D171" s="44" t="s">
        <v>47</v>
      </c>
      <c r="E171" s="44" t="s">
        <v>116</v>
      </c>
      <c r="F171" s="35"/>
      <c r="G171" s="42"/>
      <c r="H171" s="56" t="s">
        <v>97</v>
      </c>
    </row>
    <row r="172" spans="2:8" x14ac:dyDescent="0.3">
      <c r="B172" s="73" t="s">
        <v>45</v>
      </c>
      <c r="C172" s="59" t="s">
        <v>46</v>
      </c>
      <c r="D172" s="44" t="s">
        <v>50</v>
      </c>
      <c r="E172" s="44" t="s">
        <v>117</v>
      </c>
      <c r="F172" s="35"/>
      <c r="G172" s="41">
        <v>43313</v>
      </c>
      <c r="H172" s="56" t="s">
        <v>96</v>
      </c>
    </row>
    <row r="173" spans="2:8" x14ac:dyDescent="0.3">
      <c r="B173" s="73" t="s">
        <v>48</v>
      </c>
      <c r="C173" s="59" t="s">
        <v>49</v>
      </c>
      <c r="D173" s="44" t="s">
        <v>53</v>
      </c>
      <c r="E173" s="44" t="s">
        <v>117</v>
      </c>
      <c r="F173" s="66" t="s">
        <v>121</v>
      </c>
      <c r="G173" s="42"/>
      <c r="H173" s="56" t="s">
        <v>98</v>
      </c>
    </row>
    <row r="174" spans="2:8" x14ac:dyDescent="0.3">
      <c r="B174" s="73" t="s">
        <v>51</v>
      </c>
      <c r="C174" s="59" t="s">
        <v>52</v>
      </c>
      <c r="D174" s="37"/>
      <c r="E174" s="37"/>
      <c r="F174" s="66" t="s">
        <v>122</v>
      </c>
      <c r="G174" s="41">
        <v>43313</v>
      </c>
      <c r="H174" s="56" t="s">
        <v>118</v>
      </c>
    </row>
    <row r="175" spans="2:8" ht="17.25" x14ac:dyDescent="0.35">
      <c r="B175" s="73" t="s">
        <v>54</v>
      </c>
      <c r="C175" s="59" t="s">
        <v>55</v>
      </c>
      <c r="D175" s="36"/>
      <c r="E175" s="37"/>
      <c r="F175" s="88" t="s">
        <v>129</v>
      </c>
      <c r="G175" s="67" t="s">
        <v>159</v>
      </c>
      <c r="H175" s="56" t="s">
        <v>160</v>
      </c>
    </row>
    <row r="176" spans="2:8" ht="17.25" x14ac:dyDescent="0.35">
      <c r="B176" s="73" t="s">
        <v>56</v>
      </c>
      <c r="C176" s="59" t="s">
        <v>57</v>
      </c>
      <c r="D176" s="47" t="s">
        <v>84</v>
      </c>
      <c r="E176" s="38" t="s">
        <v>62</v>
      </c>
      <c r="F176" s="88" t="s">
        <v>130</v>
      </c>
      <c r="G176" s="67"/>
      <c r="H176" s="56" t="s">
        <v>119</v>
      </c>
    </row>
    <row r="177" spans="2:8" ht="17.25" x14ac:dyDescent="0.35">
      <c r="B177" s="73" t="s">
        <v>60</v>
      </c>
      <c r="C177" s="59" t="s">
        <v>61</v>
      </c>
      <c r="D177" s="48" t="s">
        <v>85</v>
      </c>
      <c r="E177" s="38" t="s">
        <v>65</v>
      </c>
      <c r="F177" s="88" t="s">
        <v>131</v>
      </c>
      <c r="G177" s="67"/>
      <c r="H177" s="93" t="s">
        <v>136</v>
      </c>
    </row>
    <row r="178" spans="2:8" ht="17.25" x14ac:dyDescent="0.35">
      <c r="B178" s="73" t="s">
        <v>63</v>
      </c>
      <c r="C178" s="60" t="s">
        <v>64</v>
      </c>
      <c r="D178" s="49">
        <v>43141</v>
      </c>
      <c r="E178" s="50" t="s">
        <v>86</v>
      </c>
      <c r="F178" s="88" t="s">
        <v>132</v>
      </c>
      <c r="G178" s="68"/>
      <c r="H178" s="93" t="s">
        <v>137</v>
      </c>
    </row>
    <row r="179" spans="2:8" ht="17.25" x14ac:dyDescent="0.35">
      <c r="B179" s="73" t="s">
        <v>66</v>
      </c>
      <c r="C179" s="60" t="s">
        <v>67</v>
      </c>
      <c r="D179" s="55"/>
      <c r="E179" s="55"/>
      <c r="F179" s="88" t="s">
        <v>133</v>
      </c>
      <c r="G179" s="69" t="s">
        <v>99</v>
      </c>
      <c r="H179" s="94" t="s">
        <v>110</v>
      </c>
    </row>
    <row r="180" spans="2:8" ht="17.25" x14ac:dyDescent="0.35">
      <c r="B180" s="73" t="s">
        <v>68</v>
      </c>
      <c r="C180" s="60" t="s">
        <v>69</v>
      </c>
      <c r="D180" s="53" t="s">
        <v>87</v>
      </c>
      <c r="E180" s="53" t="s">
        <v>92</v>
      </c>
      <c r="F180" s="88" t="s">
        <v>134</v>
      </c>
      <c r="G180" s="69" t="s">
        <v>101</v>
      </c>
      <c r="H180" s="94" t="s">
        <v>109</v>
      </c>
    </row>
    <row r="181" spans="2:8" ht="17.25" x14ac:dyDescent="0.35">
      <c r="B181" s="73" t="s">
        <v>70</v>
      </c>
      <c r="C181" s="60" t="s">
        <v>71</v>
      </c>
      <c r="D181" s="39" t="s">
        <v>88</v>
      </c>
      <c r="E181" s="39" t="s">
        <v>89</v>
      </c>
      <c r="F181" s="88" t="s">
        <v>135</v>
      </c>
      <c r="G181" s="69" t="s">
        <v>101</v>
      </c>
      <c r="H181" s="94" t="s">
        <v>100</v>
      </c>
    </row>
    <row r="182" spans="2:8" x14ac:dyDescent="0.3">
      <c r="B182" s="74">
        <v>43558</v>
      </c>
      <c r="C182" s="60" t="s">
        <v>72</v>
      </c>
      <c r="D182" s="39" t="s">
        <v>90</v>
      </c>
      <c r="E182" s="39" t="s">
        <v>91</v>
      </c>
      <c r="F182" s="35"/>
      <c r="G182" s="70" t="s">
        <v>102</v>
      </c>
      <c r="H182" s="94" t="s">
        <v>103</v>
      </c>
    </row>
    <row r="183" spans="2:8" x14ac:dyDescent="0.3">
      <c r="B183" s="73" t="s">
        <v>74</v>
      </c>
      <c r="C183" s="60" t="s">
        <v>75</v>
      </c>
      <c r="D183" s="56"/>
      <c r="E183" s="57"/>
      <c r="F183" s="35"/>
      <c r="G183" s="71"/>
      <c r="H183" s="94" t="s">
        <v>104</v>
      </c>
    </row>
    <row r="184" spans="2:8" x14ac:dyDescent="0.3">
      <c r="B184" s="74">
        <v>43620</v>
      </c>
      <c r="C184" s="60" t="s">
        <v>77</v>
      </c>
      <c r="D184" s="53" t="s">
        <v>73</v>
      </c>
      <c r="E184" s="52"/>
      <c r="F184" s="35"/>
      <c r="G184" s="72" t="s">
        <v>105</v>
      </c>
      <c r="H184" s="95" t="s">
        <v>98</v>
      </c>
    </row>
    <row r="185" spans="2:8" x14ac:dyDescent="0.3">
      <c r="B185" s="73" t="s">
        <v>79</v>
      </c>
      <c r="C185" s="60" t="s">
        <v>80</v>
      </c>
      <c r="D185" s="54" t="s">
        <v>93</v>
      </c>
      <c r="E185" s="51" t="s">
        <v>76</v>
      </c>
      <c r="F185" s="35"/>
      <c r="G185" s="72"/>
      <c r="H185" s="95" t="s">
        <v>106</v>
      </c>
    </row>
    <row r="186" spans="2:8" x14ac:dyDescent="0.3">
      <c r="B186" s="73" t="s">
        <v>82</v>
      </c>
      <c r="C186" s="60" t="s">
        <v>83</v>
      </c>
      <c r="D186" s="54" t="s">
        <v>94</v>
      </c>
      <c r="E186" s="51" t="s">
        <v>78</v>
      </c>
      <c r="F186" s="35"/>
      <c r="G186" s="72" t="s">
        <v>105</v>
      </c>
      <c r="H186" s="95" t="s">
        <v>107</v>
      </c>
    </row>
    <row r="187" spans="2:8" x14ac:dyDescent="0.3">
      <c r="B187" s="75"/>
      <c r="C187" s="58"/>
      <c r="D187" s="54" t="s">
        <v>95</v>
      </c>
      <c r="E187" s="51" t="s">
        <v>81</v>
      </c>
      <c r="F187" s="35"/>
      <c r="G187" s="40"/>
      <c r="H187" s="95" t="s">
        <v>108</v>
      </c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/>
    <dataValidation allowBlank="1" showInputMessage="1" showErrorMessage="1" prompt="Enter year in this cell" sqref="B1"/>
    <dataValidation allowBlank="1" showInputMessage="1" prompt="Automatically determined weekday. To change weekdays, select a new week start day in cell B2" sqref="C2:H2 B16"/>
    <dataValidation allowBlank="1" showInputMessage="1" prompt="Date" sqref="B3"/>
    <dataValidation allowBlank="1" showInputMessage="1" prompt="Enter daily notes here" sqref="B4"/>
    <dataValidation allowBlank="1" showInputMessage="1" prompt="Calendar year is automatically updated based on the year selected in cell B1" sqref="B15"/>
    <dataValidation allowBlank="1" showInputMessage="1" prompt="Calendar month is automatically updated based on the month selected in cell C1" sqref="C15:E15"/>
    <dataValidation allowBlank="1" showInputMessage="1" prompt="Enter monthly Notes in cell below" sqref="D13:H13"/>
    <dataValidation allowBlank="1" showInputMessage="1" prompt="Enter monthly Notes in this cell" sqref="D14:H14"/>
    <dataValidation allowBlank="1" showInputMessage="1" showErrorMessage="1" prompt="Calendar year is automatically updated based on the year selected in cell B1" sqref="B29 B43 B57 B71 B85 B99 B113 B127 B141 B155"/>
    <dataValidation allowBlank="1" showInputMessage="1" showErrorMessage="1" prompt="Calendar month is automatically updated based on the month selected in cell C1" sqref="C141:E141 C29:E29 C43:E43 C57:E57 C71:E71 C85:E85 C99:E99 C113:E113 C127:E127 C155:E155"/>
    <dataValidation allowBlank="1" showInputMessage="1" showErrorMessage="1" prompt="Automatically determined weekday. To change weekdays, select a new week start day in cell B2" sqref="C16:H16 B30:H30 B44:H44 B58:H58 B72:H72 B86:H86 B100:H100 B114:H114 B128:H128 B142:H142 B156:H156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BEENA S VAZHAPILLY</dc:creator>
  <cp:lastModifiedBy>Smita  Bhosale</cp:lastModifiedBy>
  <dcterms:created xsi:type="dcterms:W3CDTF">2018-02-18T23:49:08Z</dcterms:created>
  <dcterms:modified xsi:type="dcterms:W3CDTF">2018-08-07T07:14:45Z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2018-02-18T23:49:13.9058913Z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